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СДП 1" sheetId="1" r:id="rId1"/>
  </sheets>
  <externalReferences>
    <externalReference r:id="rId2"/>
    <externalReference r:id="rId3"/>
  </externalReferences>
  <definedNames>
    <definedName name="_xlnm._FilterDatabase" localSheetId="0" hidden="1">'СДП 1'!$A$12:$DE$209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'СДП 1'!$A:$D,'СДП 1'!$7:$10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DD208" i="1" l="1"/>
  <c r="DA208" i="1"/>
  <c r="CY208" i="1"/>
  <c r="CW208" i="1"/>
  <c r="CU208" i="1"/>
  <c r="CS208" i="1"/>
  <c r="CQ208" i="1"/>
  <c r="CO208" i="1"/>
  <c r="CM208" i="1"/>
  <c r="CI208" i="1"/>
  <c r="CG208" i="1"/>
  <c r="CE208" i="1"/>
  <c r="CC208" i="1"/>
  <c r="BY208" i="1"/>
  <c r="BW208" i="1"/>
  <c r="BU208" i="1"/>
  <c r="BS208" i="1"/>
  <c r="BQ208" i="1"/>
  <c r="BO208" i="1"/>
  <c r="BM208" i="1"/>
  <c r="BK208" i="1"/>
  <c r="BI208" i="1"/>
  <c r="BG208" i="1"/>
  <c r="BE208" i="1"/>
  <c r="BC208" i="1"/>
  <c r="BA208" i="1"/>
  <c r="AY208" i="1"/>
  <c r="AW208" i="1"/>
  <c r="AU208" i="1"/>
  <c r="AS208" i="1"/>
  <c r="AQ208" i="1"/>
  <c r="AO208" i="1"/>
  <c r="AM208" i="1"/>
  <c r="AK208" i="1"/>
  <c r="AI208" i="1"/>
  <c r="AE208" i="1"/>
  <c r="AC208" i="1"/>
  <c r="AA208" i="1"/>
  <c r="Y208" i="1"/>
  <c r="W208" i="1"/>
  <c r="U208" i="1"/>
  <c r="S208" i="1"/>
  <c r="Q208" i="1"/>
  <c r="O208" i="1"/>
  <c r="DD207" i="1"/>
  <c r="DA207" i="1"/>
  <c r="CY207" i="1"/>
  <c r="CW207" i="1"/>
  <c r="CU207" i="1"/>
  <c r="CS207" i="1"/>
  <c r="CQ207" i="1"/>
  <c r="CO207" i="1"/>
  <c r="CM207" i="1"/>
  <c r="CI207" i="1"/>
  <c r="CG207" i="1"/>
  <c r="CE207" i="1"/>
  <c r="CC207" i="1"/>
  <c r="BY207" i="1"/>
  <c r="BW207" i="1"/>
  <c r="BU207" i="1"/>
  <c r="BS207" i="1"/>
  <c r="BQ207" i="1"/>
  <c r="BO207" i="1"/>
  <c r="BM207" i="1"/>
  <c r="BK207" i="1"/>
  <c r="BI207" i="1"/>
  <c r="BG207" i="1"/>
  <c r="BE207" i="1"/>
  <c r="BC207" i="1"/>
  <c r="BA207" i="1"/>
  <c r="AY207" i="1"/>
  <c r="AW207" i="1"/>
  <c r="AU207" i="1"/>
  <c r="AS207" i="1"/>
  <c r="AQ207" i="1"/>
  <c r="AO207" i="1"/>
  <c r="AM207" i="1"/>
  <c r="AK207" i="1"/>
  <c r="AI207" i="1"/>
  <c r="AE207" i="1"/>
  <c r="AC207" i="1"/>
  <c r="AA207" i="1"/>
  <c r="Y207" i="1"/>
  <c r="W207" i="1"/>
  <c r="U207" i="1"/>
  <c r="S207" i="1"/>
  <c r="Q207" i="1"/>
  <c r="O207" i="1"/>
  <c r="DD206" i="1"/>
  <c r="DA206" i="1"/>
  <c r="CY206" i="1"/>
  <c r="CW206" i="1"/>
  <c r="CU206" i="1"/>
  <c r="CS206" i="1"/>
  <c r="CQ206" i="1"/>
  <c r="CO206" i="1"/>
  <c r="CM206" i="1"/>
  <c r="CI206" i="1"/>
  <c r="CG206" i="1"/>
  <c r="CE206" i="1"/>
  <c r="CC206" i="1"/>
  <c r="BY206" i="1"/>
  <c r="BW206" i="1"/>
  <c r="BU206" i="1"/>
  <c r="BS206" i="1"/>
  <c r="BQ206" i="1"/>
  <c r="BO206" i="1"/>
  <c r="BM206" i="1"/>
  <c r="BK206" i="1"/>
  <c r="BI206" i="1"/>
  <c r="BG206" i="1"/>
  <c r="BE206" i="1"/>
  <c r="BC206" i="1"/>
  <c r="BA206" i="1"/>
  <c r="AY206" i="1"/>
  <c r="AW206" i="1"/>
  <c r="AU206" i="1"/>
  <c r="AS206" i="1"/>
  <c r="AQ206" i="1"/>
  <c r="AO206" i="1"/>
  <c r="AM206" i="1"/>
  <c r="AK206" i="1"/>
  <c r="AI206" i="1"/>
  <c r="AE206" i="1"/>
  <c r="AC206" i="1"/>
  <c r="AA206" i="1"/>
  <c r="Y206" i="1"/>
  <c r="W206" i="1"/>
  <c r="U206" i="1"/>
  <c r="S206" i="1"/>
  <c r="Q206" i="1"/>
  <c r="O206" i="1"/>
  <c r="DD205" i="1"/>
  <c r="DA205" i="1"/>
  <c r="CY205" i="1"/>
  <c r="CW205" i="1"/>
  <c r="CU205" i="1"/>
  <c r="CS205" i="1"/>
  <c r="CQ205" i="1"/>
  <c r="CO205" i="1"/>
  <c r="CM205" i="1"/>
  <c r="CI205" i="1"/>
  <c r="CG205" i="1"/>
  <c r="CE205" i="1"/>
  <c r="CC205" i="1"/>
  <c r="BY205" i="1"/>
  <c r="BW205" i="1"/>
  <c r="BU205" i="1"/>
  <c r="BS205" i="1"/>
  <c r="BQ205" i="1"/>
  <c r="BO205" i="1"/>
  <c r="BM205" i="1"/>
  <c r="BK205" i="1"/>
  <c r="BI205" i="1"/>
  <c r="BG205" i="1"/>
  <c r="BE205" i="1"/>
  <c r="BC205" i="1"/>
  <c r="BA205" i="1"/>
  <c r="AY205" i="1"/>
  <c r="AW205" i="1"/>
  <c r="AU205" i="1"/>
  <c r="AS205" i="1"/>
  <c r="AQ205" i="1"/>
  <c r="AO205" i="1"/>
  <c r="AM205" i="1"/>
  <c r="AK205" i="1"/>
  <c r="AI205" i="1"/>
  <c r="AE205" i="1"/>
  <c r="AC205" i="1"/>
  <c r="AA205" i="1"/>
  <c r="Y205" i="1"/>
  <c r="W205" i="1"/>
  <c r="U205" i="1"/>
  <c r="S205" i="1"/>
  <c r="Q205" i="1"/>
  <c r="O205" i="1"/>
  <c r="DD204" i="1"/>
  <c r="DA204" i="1"/>
  <c r="CY204" i="1"/>
  <c r="CW204" i="1"/>
  <c r="CU204" i="1"/>
  <c r="CS204" i="1"/>
  <c r="CQ204" i="1"/>
  <c r="CO204" i="1"/>
  <c r="CM204" i="1"/>
  <c r="CI204" i="1"/>
  <c r="CG204" i="1"/>
  <c r="CE204" i="1"/>
  <c r="CC204" i="1"/>
  <c r="BY204" i="1"/>
  <c r="BW204" i="1"/>
  <c r="BU204" i="1"/>
  <c r="BS204" i="1"/>
  <c r="BQ204" i="1"/>
  <c r="BO204" i="1"/>
  <c r="BM204" i="1"/>
  <c r="BK204" i="1"/>
  <c r="BI204" i="1"/>
  <c r="BG204" i="1"/>
  <c r="BE204" i="1"/>
  <c r="BC204" i="1"/>
  <c r="BA204" i="1"/>
  <c r="AY204" i="1"/>
  <c r="AW204" i="1"/>
  <c r="AU204" i="1"/>
  <c r="AS204" i="1"/>
  <c r="AQ204" i="1"/>
  <c r="AO204" i="1"/>
  <c r="AM204" i="1"/>
  <c r="AK204" i="1"/>
  <c r="AI204" i="1"/>
  <c r="AE204" i="1"/>
  <c r="AC204" i="1"/>
  <c r="AA204" i="1"/>
  <c r="Y204" i="1"/>
  <c r="W204" i="1"/>
  <c r="U204" i="1"/>
  <c r="S204" i="1"/>
  <c r="Q204" i="1"/>
  <c r="O204" i="1"/>
  <c r="DD203" i="1"/>
  <c r="DA203" i="1"/>
  <c r="CY203" i="1"/>
  <c r="CW203" i="1"/>
  <c r="CU203" i="1"/>
  <c r="CS203" i="1"/>
  <c r="CQ203" i="1"/>
  <c r="CO203" i="1"/>
  <c r="CM203" i="1"/>
  <c r="CI203" i="1"/>
  <c r="CG203" i="1"/>
  <c r="CE203" i="1"/>
  <c r="CC203" i="1"/>
  <c r="BY203" i="1"/>
  <c r="BW203" i="1"/>
  <c r="BU203" i="1"/>
  <c r="BS203" i="1"/>
  <c r="BQ203" i="1"/>
  <c r="BO203" i="1"/>
  <c r="BM203" i="1"/>
  <c r="BK203" i="1"/>
  <c r="BI203" i="1"/>
  <c r="BG203" i="1"/>
  <c r="BE203" i="1"/>
  <c r="BC203" i="1"/>
  <c r="BA203" i="1"/>
  <c r="AY203" i="1"/>
  <c r="AW203" i="1"/>
  <c r="AU203" i="1"/>
  <c r="AS203" i="1"/>
  <c r="AQ203" i="1"/>
  <c r="AO203" i="1"/>
  <c r="AM203" i="1"/>
  <c r="AK203" i="1"/>
  <c r="AI203" i="1"/>
  <c r="AE203" i="1"/>
  <c r="AC203" i="1"/>
  <c r="AA203" i="1"/>
  <c r="Y203" i="1"/>
  <c r="W203" i="1"/>
  <c r="U203" i="1"/>
  <c r="S203" i="1"/>
  <c r="Q203" i="1"/>
  <c r="O203" i="1"/>
  <c r="DD202" i="1"/>
  <c r="AY202" i="1"/>
  <c r="DE202" i="1" s="1"/>
  <c r="DD201" i="1"/>
  <c r="AY201" i="1"/>
  <c r="DE201" i="1" s="1"/>
  <c r="DD200" i="1"/>
  <c r="DA200" i="1"/>
  <c r="CY200" i="1"/>
  <c r="CW200" i="1"/>
  <c r="CU200" i="1"/>
  <c r="CS200" i="1"/>
  <c r="CQ200" i="1"/>
  <c r="CO200" i="1"/>
  <c r="CM200" i="1"/>
  <c r="CI200" i="1"/>
  <c r="CG200" i="1"/>
  <c r="CE200" i="1"/>
  <c r="CC200" i="1"/>
  <c r="BY200" i="1"/>
  <c r="BW200" i="1"/>
  <c r="BU200" i="1"/>
  <c r="BS200" i="1"/>
  <c r="BQ200" i="1"/>
  <c r="BO200" i="1"/>
  <c r="BM200" i="1"/>
  <c r="BK200" i="1"/>
  <c r="BI200" i="1"/>
  <c r="BG200" i="1"/>
  <c r="BE200" i="1"/>
  <c r="BC200" i="1"/>
  <c r="BA200" i="1"/>
  <c r="AY200" i="1"/>
  <c r="AW200" i="1"/>
  <c r="AU200" i="1"/>
  <c r="AS200" i="1"/>
  <c r="AQ200" i="1"/>
  <c r="AO200" i="1"/>
  <c r="AM200" i="1"/>
  <c r="AK200" i="1"/>
  <c r="AI200" i="1"/>
  <c r="AE200" i="1"/>
  <c r="AC200" i="1"/>
  <c r="AA200" i="1"/>
  <c r="Y200" i="1"/>
  <c r="W200" i="1"/>
  <c r="U200" i="1"/>
  <c r="S200" i="1"/>
  <c r="Q200" i="1"/>
  <c r="O200" i="1"/>
  <c r="DD199" i="1"/>
  <c r="DA199" i="1"/>
  <c r="CY199" i="1"/>
  <c r="CW199" i="1"/>
  <c r="CU199" i="1"/>
  <c r="CS199" i="1"/>
  <c r="CQ199" i="1"/>
  <c r="CO199" i="1"/>
  <c r="CM199" i="1"/>
  <c r="CI199" i="1"/>
  <c r="CG199" i="1"/>
  <c r="CE199" i="1"/>
  <c r="CC199" i="1"/>
  <c r="BY199" i="1"/>
  <c r="BW199" i="1"/>
  <c r="BU199" i="1"/>
  <c r="BS199" i="1"/>
  <c r="BQ199" i="1"/>
  <c r="BO199" i="1"/>
  <c r="BM199" i="1"/>
  <c r="BK199" i="1"/>
  <c r="BI199" i="1"/>
  <c r="BG199" i="1"/>
  <c r="BE199" i="1"/>
  <c r="BC199" i="1"/>
  <c r="BA199" i="1"/>
  <c r="AY199" i="1"/>
  <c r="AW199" i="1"/>
  <c r="AU199" i="1"/>
  <c r="AS199" i="1"/>
  <c r="AQ199" i="1"/>
  <c r="AO199" i="1"/>
  <c r="AM199" i="1"/>
  <c r="AK199" i="1"/>
  <c r="AI199" i="1"/>
  <c r="AE199" i="1"/>
  <c r="AC199" i="1"/>
  <c r="AA199" i="1"/>
  <c r="Y199" i="1"/>
  <c r="W199" i="1"/>
  <c r="U199" i="1"/>
  <c r="S199" i="1"/>
  <c r="Q199" i="1"/>
  <c r="O199" i="1"/>
  <c r="DD198" i="1"/>
  <c r="DA198" i="1"/>
  <c r="CY198" i="1"/>
  <c r="CW198" i="1"/>
  <c r="CU198" i="1"/>
  <c r="CS198" i="1"/>
  <c r="CQ198" i="1"/>
  <c r="CO198" i="1"/>
  <c r="CM198" i="1"/>
  <c r="CI198" i="1"/>
  <c r="CG198" i="1"/>
  <c r="CE198" i="1"/>
  <c r="CC198" i="1"/>
  <c r="BY198" i="1"/>
  <c r="BW198" i="1"/>
  <c r="BU198" i="1"/>
  <c r="BS198" i="1"/>
  <c r="BQ198" i="1"/>
  <c r="BO198" i="1"/>
  <c r="BM198" i="1"/>
  <c r="BK198" i="1"/>
  <c r="BI198" i="1"/>
  <c r="BG198" i="1"/>
  <c r="BE198" i="1"/>
  <c r="BC198" i="1"/>
  <c r="BA198" i="1"/>
  <c r="AY198" i="1"/>
  <c r="AW198" i="1"/>
  <c r="AU198" i="1"/>
  <c r="AS198" i="1"/>
  <c r="AQ198" i="1"/>
  <c r="AO198" i="1"/>
  <c r="AM198" i="1"/>
  <c r="AK198" i="1"/>
  <c r="AI198" i="1"/>
  <c r="AE198" i="1"/>
  <c r="AC198" i="1"/>
  <c r="AA198" i="1"/>
  <c r="Y198" i="1"/>
  <c r="W198" i="1"/>
  <c r="U198" i="1"/>
  <c r="S198" i="1"/>
  <c r="Q198" i="1"/>
  <c r="O198" i="1"/>
  <c r="DD197" i="1"/>
  <c r="DA197" i="1"/>
  <c r="CY197" i="1"/>
  <c r="CY196" i="1" s="1"/>
  <c r="CW197" i="1"/>
  <c r="CW196" i="1" s="1"/>
  <c r="CU197" i="1"/>
  <c r="CS197" i="1"/>
  <c r="CQ197" i="1"/>
  <c r="CQ196" i="1" s="1"/>
  <c r="CO197" i="1"/>
  <c r="CM197" i="1"/>
  <c r="CM196" i="1" s="1"/>
  <c r="CI197" i="1"/>
  <c r="CG197" i="1"/>
  <c r="CG196" i="1" s="1"/>
  <c r="CE197" i="1"/>
  <c r="CE196" i="1" s="1"/>
  <c r="CC197" i="1"/>
  <c r="CC196" i="1" s="1"/>
  <c r="BY197" i="1"/>
  <c r="BW197" i="1"/>
  <c r="BW196" i="1" s="1"/>
  <c r="BU197" i="1"/>
  <c r="BU196" i="1" s="1"/>
  <c r="BS197" i="1"/>
  <c r="BQ197" i="1"/>
  <c r="BO197" i="1"/>
  <c r="BO196" i="1" s="1"/>
  <c r="BM197" i="1"/>
  <c r="BK197" i="1"/>
  <c r="BI197" i="1"/>
  <c r="BG197" i="1"/>
  <c r="BG196" i="1" s="1"/>
  <c r="BE197" i="1"/>
  <c r="BC197" i="1"/>
  <c r="BC196" i="1" s="1"/>
  <c r="BA197" i="1"/>
  <c r="AY197" i="1"/>
  <c r="AW197" i="1"/>
  <c r="AU197" i="1"/>
  <c r="AU196" i="1" s="1"/>
  <c r="AS197" i="1"/>
  <c r="AQ197" i="1"/>
  <c r="AQ196" i="1" s="1"/>
  <c r="AO197" i="1"/>
  <c r="AM197" i="1"/>
  <c r="AK197" i="1"/>
  <c r="AI197" i="1"/>
  <c r="AI196" i="1" s="1"/>
  <c r="AE197" i="1"/>
  <c r="AE196" i="1" s="1"/>
  <c r="AC197" i="1"/>
  <c r="AA197" i="1"/>
  <c r="Y197" i="1"/>
  <c r="Y196" i="1" s="1"/>
  <c r="W197" i="1"/>
  <c r="U197" i="1"/>
  <c r="U196" i="1" s="1"/>
  <c r="S197" i="1"/>
  <c r="Q197" i="1"/>
  <c r="O197" i="1"/>
  <c r="O196" i="1" s="1"/>
  <c r="DC196" i="1"/>
  <c r="DB196" i="1"/>
  <c r="CZ196" i="1"/>
  <c r="CX196" i="1"/>
  <c r="CV196" i="1"/>
  <c r="CT196" i="1"/>
  <c r="CR196" i="1"/>
  <c r="CP196" i="1"/>
  <c r="CO196" i="1"/>
  <c r="CN196" i="1"/>
  <c r="CL196" i="1"/>
  <c r="CH196" i="1"/>
  <c r="CF196" i="1"/>
  <c r="CD196" i="1"/>
  <c r="CB196" i="1"/>
  <c r="BX196" i="1"/>
  <c r="BV196" i="1"/>
  <c r="BT196" i="1"/>
  <c r="BR196" i="1"/>
  <c r="BP196" i="1"/>
  <c r="BN196" i="1"/>
  <c r="BM196" i="1"/>
  <c r="BL196" i="1"/>
  <c r="BJ196" i="1"/>
  <c r="BH196" i="1"/>
  <c r="BF196" i="1"/>
  <c r="BD196" i="1"/>
  <c r="BB196" i="1"/>
  <c r="AZ196" i="1"/>
  <c r="AX196" i="1"/>
  <c r="AW196" i="1"/>
  <c r="AV196" i="1"/>
  <c r="AT196" i="1"/>
  <c r="AR196" i="1"/>
  <c r="AP196" i="1"/>
  <c r="AN196" i="1"/>
  <c r="AL196" i="1"/>
  <c r="AJ196" i="1"/>
  <c r="AH196" i="1"/>
  <c r="AD196" i="1"/>
  <c r="AB196" i="1"/>
  <c r="Z196" i="1"/>
  <c r="X196" i="1"/>
  <c r="V196" i="1"/>
  <c r="T196" i="1"/>
  <c r="R196" i="1"/>
  <c r="P196" i="1"/>
  <c r="N196" i="1"/>
  <c r="DD195" i="1"/>
  <c r="AK195" i="1"/>
  <c r="U195" i="1"/>
  <c r="S195" i="1"/>
  <c r="DD194" i="1"/>
  <c r="DA194" i="1"/>
  <c r="CY194" i="1"/>
  <c r="CW194" i="1"/>
  <c r="CU194" i="1"/>
  <c r="CS194" i="1"/>
  <c r="CQ194" i="1"/>
  <c r="CO194" i="1"/>
  <c r="CM194" i="1"/>
  <c r="CI194" i="1"/>
  <c r="CG194" i="1"/>
  <c r="CE194" i="1"/>
  <c r="CC194" i="1"/>
  <c r="BY194" i="1"/>
  <c r="BW194" i="1"/>
  <c r="BU194" i="1"/>
  <c r="BS194" i="1"/>
  <c r="BQ194" i="1"/>
  <c r="BO194" i="1"/>
  <c r="BM194" i="1"/>
  <c r="BK194" i="1"/>
  <c r="BI194" i="1"/>
  <c r="BG194" i="1"/>
  <c r="BE194" i="1"/>
  <c r="BC194" i="1"/>
  <c r="BA194" i="1"/>
  <c r="AY194" i="1"/>
  <c r="AW194" i="1"/>
  <c r="AU194" i="1"/>
  <c r="AS194" i="1"/>
  <c r="AQ194" i="1"/>
  <c r="AO194" i="1"/>
  <c r="AM194" i="1"/>
  <c r="AK194" i="1"/>
  <c r="AI194" i="1"/>
  <c r="AE194" i="1"/>
  <c r="AC194" i="1"/>
  <c r="AA194" i="1"/>
  <c r="Y194" i="1"/>
  <c r="W194" i="1"/>
  <c r="U194" i="1"/>
  <c r="S194" i="1"/>
  <c r="Q194" i="1"/>
  <c r="O194" i="1"/>
  <c r="DD193" i="1"/>
  <c r="DA193" i="1"/>
  <c r="CY193" i="1"/>
  <c r="CW193" i="1"/>
  <c r="CU193" i="1"/>
  <c r="CS193" i="1"/>
  <c r="CQ193" i="1"/>
  <c r="CO193" i="1"/>
  <c r="CM193" i="1"/>
  <c r="CI193" i="1"/>
  <c r="CG193" i="1"/>
  <c r="CE193" i="1"/>
  <c r="CC193" i="1"/>
  <c r="BY193" i="1"/>
  <c r="BW193" i="1"/>
  <c r="BU193" i="1"/>
  <c r="BS193" i="1"/>
  <c r="BQ193" i="1"/>
  <c r="BO193" i="1"/>
  <c r="BM193" i="1"/>
  <c r="BK193" i="1"/>
  <c r="BI193" i="1"/>
  <c r="BG193" i="1"/>
  <c r="BE193" i="1"/>
  <c r="BC193" i="1"/>
  <c r="BA193" i="1"/>
  <c r="AY193" i="1"/>
  <c r="AW193" i="1"/>
  <c r="AU193" i="1"/>
  <c r="AS193" i="1"/>
  <c r="AQ193" i="1"/>
  <c r="AO193" i="1"/>
  <c r="AM193" i="1"/>
  <c r="AK193" i="1"/>
  <c r="AI193" i="1"/>
  <c r="AE193" i="1"/>
  <c r="AC193" i="1"/>
  <c r="AA193" i="1"/>
  <c r="Y193" i="1"/>
  <c r="W193" i="1"/>
  <c r="U193" i="1"/>
  <c r="S193" i="1"/>
  <c r="Q193" i="1"/>
  <c r="O193" i="1"/>
  <c r="DD192" i="1"/>
  <c r="DA192" i="1"/>
  <c r="CY192" i="1"/>
  <c r="CW192" i="1"/>
  <c r="CU192" i="1"/>
  <c r="CS192" i="1"/>
  <c r="CQ192" i="1"/>
  <c r="CO192" i="1"/>
  <c r="CM192" i="1"/>
  <c r="CI192" i="1"/>
  <c r="CG192" i="1"/>
  <c r="CE192" i="1"/>
  <c r="CC192" i="1"/>
  <c r="BY192" i="1"/>
  <c r="BW192" i="1"/>
  <c r="BU192" i="1"/>
  <c r="BS192" i="1"/>
  <c r="BQ192" i="1"/>
  <c r="BO192" i="1"/>
  <c r="BM192" i="1"/>
  <c r="BK192" i="1"/>
  <c r="BI192" i="1"/>
  <c r="BG192" i="1"/>
  <c r="BE192" i="1"/>
  <c r="BC192" i="1"/>
  <c r="BA192" i="1"/>
  <c r="AY192" i="1"/>
  <c r="AW192" i="1"/>
  <c r="AU192" i="1"/>
  <c r="AS192" i="1"/>
  <c r="AQ192" i="1"/>
  <c r="AO192" i="1"/>
  <c r="AM192" i="1"/>
  <c r="AK192" i="1"/>
  <c r="AI192" i="1"/>
  <c r="AE192" i="1"/>
  <c r="AC192" i="1"/>
  <c r="AA192" i="1"/>
  <c r="Y192" i="1"/>
  <c r="W192" i="1"/>
  <c r="U192" i="1"/>
  <c r="S192" i="1"/>
  <c r="Q192" i="1"/>
  <c r="O192" i="1"/>
  <c r="DD191" i="1"/>
  <c r="DA191" i="1"/>
  <c r="CY191" i="1"/>
  <c r="CW191" i="1"/>
  <c r="CU191" i="1"/>
  <c r="CS191" i="1"/>
  <c r="CQ191" i="1"/>
  <c r="CO191" i="1"/>
  <c r="CM191" i="1"/>
  <c r="CI191" i="1"/>
  <c r="CG191" i="1"/>
  <c r="CE191" i="1"/>
  <c r="CC191" i="1"/>
  <c r="BY191" i="1"/>
  <c r="BW191" i="1"/>
  <c r="BU191" i="1"/>
  <c r="BS191" i="1"/>
  <c r="BQ191" i="1"/>
  <c r="BO191" i="1"/>
  <c r="BM191" i="1"/>
  <c r="BK191" i="1"/>
  <c r="BI191" i="1"/>
  <c r="BG191" i="1"/>
  <c r="BE191" i="1"/>
  <c r="BC191" i="1"/>
  <c r="BA191" i="1"/>
  <c r="AY191" i="1"/>
  <c r="AW191" i="1"/>
  <c r="AU191" i="1"/>
  <c r="AS191" i="1"/>
  <c r="AQ191" i="1"/>
  <c r="AO191" i="1"/>
  <c r="AM191" i="1"/>
  <c r="AK191" i="1"/>
  <c r="AI191" i="1"/>
  <c r="AE191" i="1"/>
  <c r="AC191" i="1"/>
  <c r="AA191" i="1"/>
  <c r="Y191" i="1"/>
  <c r="W191" i="1"/>
  <c r="U191" i="1"/>
  <c r="S191" i="1"/>
  <c r="Q191" i="1"/>
  <c r="O191" i="1"/>
  <c r="DD190" i="1"/>
  <c r="DA190" i="1"/>
  <c r="DA189" i="1" s="1"/>
  <c r="CY190" i="1"/>
  <c r="CW190" i="1"/>
  <c r="CU190" i="1"/>
  <c r="CU189" i="1" s="1"/>
  <c r="CS190" i="1"/>
  <c r="CS189" i="1" s="1"/>
  <c r="CQ190" i="1"/>
  <c r="CO190" i="1"/>
  <c r="CM190" i="1"/>
  <c r="CM189" i="1" s="1"/>
  <c r="CI190" i="1"/>
  <c r="CI189" i="1" s="1"/>
  <c r="CG190" i="1"/>
  <c r="CE190" i="1"/>
  <c r="CC190" i="1"/>
  <c r="CC189" i="1" s="1"/>
  <c r="BY190" i="1"/>
  <c r="BY189" i="1" s="1"/>
  <c r="BW190" i="1"/>
  <c r="BU190" i="1"/>
  <c r="BS190" i="1"/>
  <c r="BS189" i="1" s="1"/>
  <c r="BQ190" i="1"/>
  <c r="BQ189" i="1" s="1"/>
  <c r="BO190" i="1"/>
  <c r="BM190" i="1"/>
  <c r="BK190" i="1"/>
  <c r="BK189" i="1" s="1"/>
  <c r="BI190" i="1"/>
  <c r="BI189" i="1" s="1"/>
  <c r="BG190" i="1"/>
  <c r="BE190" i="1"/>
  <c r="BC190" i="1"/>
  <c r="BC189" i="1" s="1"/>
  <c r="BA190" i="1"/>
  <c r="BA189" i="1" s="1"/>
  <c r="AY190" i="1"/>
  <c r="AW190" i="1"/>
  <c r="AU190" i="1"/>
  <c r="AU189" i="1" s="1"/>
  <c r="AS190" i="1"/>
  <c r="AS189" i="1" s="1"/>
  <c r="AQ190" i="1"/>
  <c r="AO190" i="1"/>
  <c r="AM190" i="1"/>
  <c r="AM189" i="1" s="1"/>
  <c r="AK190" i="1"/>
  <c r="AK189" i="1" s="1"/>
  <c r="AI190" i="1"/>
  <c r="AE190" i="1"/>
  <c r="AC190" i="1"/>
  <c r="AC189" i="1" s="1"/>
  <c r="AA190" i="1"/>
  <c r="AA189" i="1" s="1"/>
  <c r="Y190" i="1"/>
  <c r="W190" i="1"/>
  <c r="U190" i="1"/>
  <c r="U189" i="1" s="1"/>
  <c r="S190" i="1"/>
  <c r="S189" i="1" s="1"/>
  <c r="Q190" i="1"/>
  <c r="O190" i="1"/>
  <c r="DD189" i="1"/>
  <c r="DC189" i="1"/>
  <c r="DB189" i="1"/>
  <c r="CZ189" i="1"/>
  <c r="CX189" i="1"/>
  <c r="CV189" i="1"/>
  <c r="CT189" i="1"/>
  <c r="CR189" i="1"/>
  <c r="CQ189" i="1"/>
  <c r="CP189" i="1"/>
  <c r="CN189" i="1"/>
  <c r="CL189" i="1"/>
  <c r="CH189" i="1"/>
  <c r="CF189" i="1"/>
  <c r="CD189" i="1"/>
  <c r="CB189" i="1"/>
  <c r="BX189" i="1"/>
  <c r="BW189" i="1"/>
  <c r="BV189" i="1"/>
  <c r="BT189" i="1"/>
  <c r="BR189" i="1"/>
  <c r="BP189" i="1"/>
  <c r="BN189" i="1"/>
  <c r="BL189" i="1"/>
  <c r="BJ189" i="1"/>
  <c r="BH189" i="1"/>
  <c r="BG189" i="1"/>
  <c r="BF189" i="1"/>
  <c r="BD189" i="1"/>
  <c r="BB189" i="1"/>
  <c r="AZ189" i="1"/>
  <c r="AX189" i="1"/>
  <c r="AV189" i="1"/>
  <c r="AT189" i="1"/>
  <c r="AR189" i="1"/>
  <c r="AQ189" i="1"/>
  <c r="AP189" i="1"/>
  <c r="AN189" i="1"/>
  <c r="AL189" i="1"/>
  <c r="AJ189" i="1"/>
  <c r="AH189" i="1"/>
  <c r="AD189" i="1"/>
  <c r="AB189" i="1"/>
  <c r="Z189" i="1"/>
  <c r="Y189" i="1"/>
  <c r="X189" i="1"/>
  <c r="V189" i="1"/>
  <c r="T189" i="1"/>
  <c r="R189" i="1"/>
  <c r="P189" i="1"/>
  <c r="N189" i="1"/>
  <c r="DD188" i="1"/>
  <c r="DA188" i="1"/>
  <c r="CY188" i="1"/>
  <c r="CW188" i="1"/>
  <c r="CU188" i="1"/>
  <c r="CS188" i="1"/>
  <c r="CQ188" i="1"/>
  <c r="CO188" i="1"/>
  <c r="CM188" i="1"/>
  <c r="CI188" i="1"/>
  <c r="CG188" i="1"/>
  <c r="CE188" i="1"/>
  <c r="CC188" i="1"/>
  <c r="BY188" i="1"/>
  <c r="BW188" i="1"/>
  <c r="BU188" i="1"/>
  <c r="BS188" i="1"/>
  <c r="BQ188" i="1"/>
  <c r="BO188" i="1"/>
  <c r="BM188" i="1"/>
  <c r="BK188" i="1"/>
  <c r="BI188" i="1"/>
  <c r="BG188" i="1"/>
  <c r="BE188" i="1"/>
  <c r="BC188" i="1"/>
  <c r="BA188" i="1"/>
  <c r="AY188" i="1"/>
  <c r="AW188" i="1"/>
  <c r="AU188" i="1"/>
  <c r="AS188" i="1"/>
  <c r="AQ188" i="1"/>
  <c r="AO188" i="1"/>
  <c r="AM188" i="1"/>
  <c r="AK188" i="1"/>
  <c r="AI188" i="1"/>
  <c r="AE188" i="1"/>
  <c r="AC188" i="1"/>
  <c r="AA188" i="1"/>
  <c r="Y188" i="1"/>
  <c r="W188" i="1"/>
  <c r="U188" i="1"/>
  <c r="S188" i="1"/>
  <c r="Q188" i="1"/>
  <c r="O188" i="1"/>
  <c r="DD187" i="1"/>
  <c r="DA187" i="1"/>
  <c r="CY187" i="1"/>
  <c r="CW187" i="1"/>
  <c r="CU187" i="1"/>
  <c r="CS187" i="1"/>
  <c r="CQ187" i="1"/>
  <c r="CO187" i="1"/>
  <c r="CM187" i="1"/>
  <c r="CI187" i="1"/>
  <c r="CG187" i="1"/>
  <c r="CE187" i="1"/>
  <c r="CC187" i="1"/>
  <c r="BY187" i="1"/>
  <c r="BW187" i="1"/>
  <c r="BU187" i="1"/>
  <c r="BS187" i="1"/>
  <c r="BQ187" i="1"/>
  <c r="BO187" i="1"/>
  <c r="BM187" i="1"/>
  <c r="BK187" i="1"/>
  <c r="BI187" i="1"/>
  <c r="BG187" i="1"/>
  <c r="BE187" i="1"/>
  <c r="BC187" i="1"/>
  <c r="BA187" i="1"/>
  <c r="AY187" i="1"/>
  <c r="AW187" i="1"/>
  <c r="AU187" i="1"/>
  <c r="AS187" i="1"/>
  <c r="AQ187" i="1"/>
  <c r="AO187" i="1"/>
  <c r="AM187" i="1"/>
  <c r="AK187" i="1"/>
  <c r="AI187" i="1"/>
  <c r="AE187" i="1"/>
  <c r="AC187" i="1"/>
  <c r="AA187" i="1"/>
  <c r="Y187" i="1"/>
  <c r="W187" i="1"/>
  <c r="U187" i="1"/>
  <c r="S187" i="1"/>
  <c r="Q187" i="1"/>
  <c r="O187" i="1"/>
  <c r="DD186" i="1"/>
  <c r="DA186" i="1"/>
  <c r="CY186" i="1"/>
  <c r="CW186" i="1"/>
  <c r="CU186" i="1"/>
  <c r="CS186" i="1"/>
  <c r="CQ186" i="1"/>
  <c r="CO186" i="1"/>
  <c r="CM186" i="1"/>
  <c r="CI186" i="1"/>
  <c r="CG186" i="1"/>
  <c r="CE186" i="1"/>
  <c r="CC186" i="1"/>
  <c r="BY186" i="1"/>
  <c r="BW186" i="1"/>
  <c r="BU186" i="1"/>
  <c r="BS186" i="1"/>
  <c r="BQ186" i="1"/>
  <c r="BO186" i="1"/>
  <c r="BM186" i="1"/>
  <c r="BK186" i="1"/>
  <c r="BI186" i="1"/>
  <c r="BG186" i="1"/>
  <c r="BE186" i="1"/>
  <c r="BC186" i="1"/>
  <c r="BA186" i="1"/>
  <c r="AY186" i="1"/>
  <c r="AW186" i="1"/>
  <c r="AU186" i="1"/>
  <c r="AS186" i="1"/>
  <c r="AQ186" i="1"/>
  <c r="AO186" i="1"/>
  <c r="AM186" i="1"/>
  <c r="AK186" i="1"/>
  <c r="AI186" i="1"/>
  <c r="AE186" i="1"/>
  <c r="AC186" i="1"/>
  <c r="AA186" i="1"/>
  <c r="Y186" i="1"/>
  <c r="W186" i="1"/>
  <c r="U186" i="1"/>
  <c r="S186" i="1"/>
  <c r="Q186" i="1"/>
  <c r="O186" i="1"/>
  <c r="DA185" i="1"/>
  <c r="DA184" i="1" s="1"/>
  <c r="CY185" i="1"/>
  <c r="CW185" i="1"/>
  <c r="CU185" i="1"/>
  <c r="CU184" i="1" s="1"/>
  <c r="CS185" i="1"/>
  <c r="CS184" i="1" s="1"/>
  <c r="CQ185" i="1"/>
  <c r="CO185" i="1"/>
  <c r="CO184" i="1" s="1"/>
  <c r="CM185" i="1"/>
  <c r="CM184" i="1" s="1"/>
  <c r="CI185" i="1"/>
  <c r="CI184" i="1" s="1"/>
  <c r="CG185" i="1"/>
  <c r="CE185" i="1"/>
  <c r="CE184" i="1" s="1"/>
  <c r="CC185" i="1"/>
  <c r="CC184" i="1" s="1"/>
  <c r="BX185" i="1"/>
  <c r="BY185" i="1" s="1"/>
  <c r="BY184" i="1" s="1"/>
  <c r="BW185" i="1"/>
  <c r="BU185" i="1"/>
  <c r="BS185" i="1"/>
  <c r="BQ185" i="1"/>
  <c r="BO185" i="1"/>
  <c r="BM185" i="1"/>
  <c r="BK185" i="1"/>
  <c r="BI185" i="1"/>
  <c r="BI184" i="1" s="1"/>
  <c r="BG185" i="1"/>
  <c r="BE185" i="1"/>
  <c r="BE184" i="1" s="1"/>
  <c r="BC185" i="1"/>
  <c r="BA185" i="1"/>
  <c r="AY185" i="1"/>
  <c r="AW185" i="1"/>
  <c r="AU185" i="1"/>
  <c r="AS185" i="1"/>
  <c r="AS184" i="1" s="1"/>
  <c r="AQ185" i="1"/>
  <c r="AO185" i="1"/>
  <c r="AO184" i="1" s="1"/>
  <c r="AM185" i="1"/>
  <c r="AK185" i="1"/>
  <c r="AI185" i="1"/>
  <c r="AE185" i="1"/>
  <c r="AC185" i="1"/>
  <c r="AA185" i="1"/>
  <c r="AA184" i="1" s="1"/>
  <c r="Y185" i="1"/>
  <c r="W185" i="1"/>
  <c r="W184" i="1" s="1"/>
  <c r="U185" i="1"/>
  <c r="S185" i="1"/>
  <c r="Q185" i="1"/>
  <c r="O185" i="1"/>
  <c r="DC184" i="1"/>
  <c r="DB184" i="1"/>
  <c r="CZ184" i="1"/>
  <c r="CX184" i="1"/>
  <c r="CW184" i="1"/>
  <c r="CV184" i="1"/>
  <c r="CT184" i="1"/>
  <c r="CR184" i="1"/>
  <c r="CP184" i="1"/>
  <c r="CN184" i="1"/>
  <c r="CL184" i="1"/>
  <c r="CH184" i="1"/>
  <c r="CF184" i="1"/>
  <c r="CD184" i="1"/>
  <c r="CB184" i="1"/>
  <c r="BX184" i="1"/>
  <c r="BV184" i="1"/>
  <c r="BU184" i="1"/>
  <c r="BT184" i="1"/>
  <c r="BR184" i="1"/>
  <c r="BP184" i="1"/>
  <c r="BN184" i="1"/>
  <c r="BL184" i="1"/>
  <c r="BJ184" i="1"/>
  <c r="BH184" i="1"/>
  <c r="BF184" i="1"/>
  <c r="BD184" i="1"/>
  <c r="BB184" i="1"/>
  <c r="AZ184" i="1"/>
  <c r="AX184" i="1"/>
  <c r="AV184" i="1"/>
  <c r="AT184" i="1"/>
  <c r="AR184" i="1"/>
  <c r="AP184" i="1"/>
  <c r="AN184" i="1"/>
  <c r="AL184" i="1"/>
  <c r="AJ184" i="1"/>
  <c r="AH184" i="1"/>
  <c r="AD184" i="1"/>
  <c r="AB184" i="1"/>
  <c r="Z184" i="1"/>
  <c r="X184" i="1"/>
  <c r="V184" i="1"/>
  <c r="T184" i="1"/>
  <c r="R184" i="1"/>
  <c r="P184" i="1"/>
  <c r="N184" i="1"/>
  <c r="DD183" i="1"/>
  <c r="DA183" i="1"/>
  <c r="CY183" i="1"/>
  <c r="CW183" i="1"/>
  <c r="CU183" i="1"/>
  <c r="CS183" i="1"/>
  <c r="CQ183" i="1"/>
  <c r="CO183" i="1"/>
  <c r="CM183" i="1"/>
  <c r="CI183" i="1"/>
  <c r="CG183" i="1"/>
  <c r="CE183" i="1"/>
  <c r="CC183" i="1"/>
  <c r="BY183" i="1"/>
  <c r="BW183" i="1"/>
  <c r="BU183" i="1"/>
  <c r="BS183" i="1"/>
  <c r="BQ183" i="1"/>
  <c r="BO183" i="1"/>
  <c r="BM183" i="1"/>
  <c r="BK183" i="1"/>
  <c r="BI183" i="1"/>
  <c r="BG183" i="1"/>
  <c r="BE183" i="1"/>
  <c r="BC183" i="1"/>
  <c r="BA183" i="1"/>
  <c r="AY183" i="1"/>
  <c r="AW183" i="1"/>
  <c r="AU183" i="1"/>
  <c r="AS183" i="1"/>
  <c r="AQ183" i="1"/>
  <c r="AO183" i="1"/>
  <c r="AM183" i="1"/>
  <c r="AK183" i="1"/>
  <c r="AI183" i="1"/>
  <c r="AE183" i="1"/>
  <c r="AC183" i="1"/>
  <c r="AA183" i="1"/>
  <c r="Y183" i="1"/>
  <c r="W183" i="1"/>
  <c r="U183" i="1"/>
  <c r="S183" i="1"/>
  <c r="Q183" i="1"/>
  <c r="O183" i="1"/>
  <c r="DD182" i="1"/>
  <c r="DA182" i="1"/>
  <c r="CY182" i="1"/>
  <c r="CW182" i="1"/>
  <c r="CU182" i="1"/>
  <c r="CU180" i="1" s="1"/>
  <c r="CS182" i="1"/>
  <c r="CQ182" i="1"/>
  <c r="CO182" i="1"/>
  <c r="CM182" i="1"/>
  <c r="CI182" i="1"/>
  <c r="CG182" i="1"/>
  <c r="CE182" i="1"/>
  <c r="CC182" i="1"/>
  <c r="CC180" i="1" s="1"/>
  <c r="BY182" i="1"/>
  <c r="BW182" i="1"/>
  <c r="BU182" i="1"/>
  <c r="BS182" i="1"/>
  <c r="BQ182" i="1"/>
  <c r="BO182" i="1"/>
  <c r="BM182" i="1"/>
  <c r="BK182" i="1"/>
  <c r="BI182" i="1"/>
  <c r="BG182" i="1"/>
  <c r="BE182" i="1"/>
  <c r="BC182" i="1"/>
  <c r="BA182" i="1"/>
  <c r="AY182" i="1"/>
  <c r="AW182" i="1"/>
  <c r="AU182" i="1"/>
  <c r="AU180" i="1" s="1"/>
  <c r="AS182" i="1"/>
  <c r="AQ182" i="1"/>
  <c r="AO182" i="1"/>
  <c r="AM182" i="1"/>
  <c r="AK182" i="1"/>
  <c r="AI182" i="1"/>
  <c r="AE182" i="1"/>
  <c r="AC182" i="1"/>
  <c r="AA182" i="1"/>
  <c r="Y182" i="1"/>
  <c r="W182" i="1"/>
  <c r="U182" i="1"/>
  <c r="S182" i="1"/>
  <c r="Q182" i="1"/>
  <c r="O182" i="1"/>
  <c r="DA181" i="1"/>
  <c r="DA180" i="1" s="1"/>
  <c r="CY181" i="1"/>
  <c r="CW181" i="1"/>
  <c r="CU181" i="1"/>
  <c r="CS181" i="1"/>
  <c r="CQ181" i="1"/>
  <c r="CO181" i="1"/>
  <c r="CM181" i="1"/>
  <c r="CI181" i="1"/>
  <c r="CG181" i="1"/>
  <c r="CE181" i="1"/>
  <c r="CC181" i="1"/>
  <c r="BY181" i="1"/>
  <c r="BW181" i="1"/>
  <c r="BU181" i="1"/>
  <c r="BU180" i="1" s="1"/>
  <c r="BS181" i="1"/>
  <c r="BQ181" i="1"/>
  <c r="BO181" i="1"/>
  <c r="BM181" i="1"/>
  <c r="BM180" i="1" s="1"/>
  <c r="BK181" i="1"/>
  <c r="BI181" i="1"/>
  <c r="BG181" i="1"/>
  <c r="BE181" i="1"/>
  <c r="BE180" i="1" s="1"/>
  <c r="BC181" i="1"/>
  <c r="BA181" i="1"/>
  <c r="AY181" i="1"/>
  <c r="AW181" i="1"/>
  <c r="AW180" i="1" s="1"/>
  <c r="AU181" i="1"/>
  <c r="AS181" i="1"/>
  <c r="AQ181" i="1"/>
  <c r="AO181" i="1"/>
  <c r="AO180" i="1" s="1"/>
  <c r="AM181" i="1"/>
  <c r="AK181" i="1"/>
  <c r="AI181" i="1"/>
  <c r="AE181" i="1"/>
  <c r="AE180" i="1" s="1"/>
  <c r="AD181" i="1"/>
  <c r="DD181" i="1" s="1"/>
  <c r="AC181" i="1"/>
  <c r="AA181" i="1"/>
  <c r="Y181" i="1"/>
  <c r="Y180" i="1" s="1"/>
  <c r="W181" i="1"/>
  <c r="U181" i="1"/>
  <c r="U180" i="1" s="1"/>
  <c r="S181" i="1"/>
  <c r="Q181" i="1"/>
  <c r="O181" i="1"/>
  <c r="DC180" i="1"/>
  <c r="DB180" i="1"/>
  <c r="CZ180" i="1"/>
  <c r="CX180" i="1"/>
  <c r="CV180" i="1"/>
  <c r="CT180" i="1"/>
  <c r="CR180" i="1"/>
  <c r="CP180" i="1"/>
  <c r="CN180" i="1"/>
  <c r="CM180" i="1"/>
  <c r="CL180" i="1"/>
  <c r="CH180" i="1"/>
  <c r="CF180" i="1"/>
  <c r="CD180" i="1"/>
  <c r="CB180" i="1"/>
  <c r="BX180" i="1"/>
  <c r="BV180" i="1"/>
  <c r="BT180" i="1"/>
  <c r="BR180" i="1"/>
  <c r="BP180" i="1"/>
  <c r="BN180" i="1"/>
  <c r="BL180" i="1"/>
  <c r="BJ180" i="1"/>
  <c r="BH180" i="1"/>
  <c r="BF180" i="1"/>
  <c r="BD180" i="1"/>
  <c r="BC180" i="1"/>
  <c r="BB180" i="1"/>
  <c r="AZ180" i="1"/>
  <c r="AX180" i="1"/>
  <c r="AV180" i="1"/>
  <c r="AT180" i="1"/>
  <c r="AR180" i="1"/>
  <c r="AP180" i="1"/>
  <c r="AN180" i="1"/>
  <c r="AL180" i="1"/>
  <c r="AJ180" i="1"/>
  <c r="AH180" i="1"/>
  <c r="AB180" i="1"/>
  <c r="Z180" i="1"/>
  <c r="X180" i="1"/>
  <c r="V180" i="1"/>
  <c r="T180" i="1"/>
  <c r="R180" i="1"/>
  <c r="P180" i="1"/>
  <c r="N180" i="1"/>
  <c r="DD179" i="1"/>
  <c r="DA179" i="1"/>
  <c r="DA178" i="1" s="1"/>
  <c r="CY179" i="1"/>
  <c r="CW179" i="1"/>
  <c r="CW178" i="1" s="1"/>
  <c r="CU179" i="1"/>
  <c r="CU178" i="1" s="1"/>
  <c r="CS179" i="1"/>
  <c r="CQ179" i="1"/>
  <c r="CO179" i="1"/>
  <c r="CM179" i="1"/>
  <c r="CM178" i="1" s="1"/>
  <c r="CI179" i="1"/>
  <c r="CI178" i="1" s="1"/>
  <c r="CG179" i="1"/>
  <c r="CG178" i="1" s="1"/>
  <c r="CE179" i="1"/>
  <c r="CC179" i="1"/>
  <c r="CC178" i="1" s="1"/>
  <c r="BY179" i="1"/>
  <c r="BY178" i="1" s="1"/>
  <c r="BW179" i="1"/>
  <c r="BU179" i="1"/>
  <c r="BU178" i="1" s="1"/>
  <c r="BS179" i="1"/>
  <c r="BS178" i="1" s="1"/>
  <c r="BQ179" i="1"/>
  <c r="BQ178" i="1" s="1"/>
  <c r="BO179" i="1"/>
  <c r="BO178" i="1" s="1"/>
  <c r="BM179" i="1"/>
  <c r="BK179" i="1"/>
  <c r="BK178" i="1" s="1"/>
  <c r="BI179" i="1"/>
  <c r="BI178" i="1" s="1"/>
  <c r="BG179" i="1"/>
  <c r="BG178" i="1" s="1"/>
  <c r="BE179" i="1"/>
  <c r="BE178" i="1" s="1"/>
  <c r="BC179" i="1"/>
  <c r="BC178" i="1" s="1"/>
  <c r="BA179" i="1"/>
  <c r="BA178" i="1" s="1"/>
  <c r="AY179" i="1"/>
  <c r="AY178" i="1" s="1"/>
  <c r="AW179" i="1"/>
  <c r="AU179" i="1"/>
  <c r="AU178" i="1" s="1"/>
  <c r="AS179" i="1"/>
  <c r="AS178" i="1" s="1"/>
  <c r="AQ179" i="1"/>
  <c r="AO179" i="1"/>
  <c r="AM179" i="1"/>
  <c r="AM178" i="1" s="1"/>
  <c r="AK179" i="1"/>
  <c r="AK178" i="1" s="1"/>
  <c r="AI179" i="1"/>
  <c r="AE179" i="1"/>
  <c r="AC179" i="1"/>
  <c r="AC178" i="1" s="1"/>
  <c r="AA179" i="1"/>
  <c r="AA178" i="1" s="1"/>
  <c r="Y179" i="1"/>
  <c r="W179" i="1"/>
  <c r="U179" i="1"/>
  <c r="U178" i="1" s="1"/>
  <c r="S179" i="1"/>
  <c r="S178" i="1" s="1"/>
  <c r="Q179" i="1"/>
  <c r="Q178" i="1" s="1"/>
  <c r="O179" i="1"/>
  <c r="DD178" i="1"/>
  <c r="DC178" i="1"/>
  <c r="DB178" i="1"/>
  <c r="CZ178" i="1"/>
  <c r="CY178" i="1"/>
  <c r="CX178" i="1"/>
  <c r="CV178" i="1"/>
  <c r="CT178" i="1"/>
  <c r="CS178" i="1"/>
  <c r="CR178" i="1"/>
  <c r="CQ178" i="1"/>
  <c r="CP178" i="1"/>
  <c r="CO178" i="1"/>
  <c r="CN178" i="1"/>
  <c r="CL178" i="1"/>
  <c r="CH178" i="1"/>
  <c r="CF178" i="1"/>
  <c r="CE178" i="1"/>
  <c r="CD178" i="1"/>
  <c r="CB178" i="1"/>
  <c r="BX178" i="1"/>
  <c r="BW178" i="1"/>
  <c r="BV178" i="1"/>
  <c r="BT178" i="1"/>
  <c r="BR178" i="1"/>
  <c r="BP178" i="1"/>
  <c r="BN178" i="1"/>
  <c r="BM178" i="1"/>
  <c r="BL178" i="1"/>
  <c r="BJ178" i="1"/>
  <c r="BH178" i="1"/>
  <c r="BF178" i="1"/>
  <c r="BD178" i="1"/>
  <c r="BB178" i="1"/>
  <c r="AZ178" i="1"/>
  <c r="AX178" i="1"/>
  <c r="AW178" i="1"/>
  <c r="AV178" i="1"/>
  <c r="AT178" i="1"/>
  <c r="AR178" i="1"/>
  <c r="AQ178" i="1"/>
  <c r="AP178" i="1"/>
  <c r="AO178" i="1"/>
  <c r="AN178" i="1"/>
  <c r="AL178" i="1"/>
  <c r="AJ178" i="1"/>
  <c r="AI178" i="1"/>
  <c r="AH178" i="1"/>
  <c r="AE178" i="1"/>
  <c r="AD178" i="1"/>
  <c r="AB178" i="1"/>
  <c r="Z178" i="1"/>
  <c r="Y178" i="1"/>
  <c r="X178" i="1"/>
  <c r="W178" i="1"/>
  <c r="V178" i="1"/>
  <c r="T178" i="1"/>
  <c r="R178" i="1"/>
  <c r="P178" i="1"/>
  <c r="O178" i="1"/>
  <c r="N178" i="1"/>
  <c r="DD177" i="1"/>
  <c r="DA177" i="1"/>
  <c r="CY177" i="1"/>
  <c r="CW177" i="1"/>
  <c r="CU177" i="1"/>
  <c r="CS177" i="1"/>
  <c r="CQ177" i="1"/>
  <c r="CO177" i="1"/>
  <c r="CM177" i="1"/>
  <c r="CI177" i="1"/>
  <c r="CG177" i="1"/>
  <c r="CE177" i="1"/>
  <c r="CC177" i="1"/>
  <c r="BY177" i="1"/>
  <c r="BW177" i="1"/>
  <c r="BU177" i="1"/>
  <c r="BS177" i="1"/>
  <c r="BQ177" i="1"/>
  <c r="BO177" i="1"/>
  <c r="BM177" i="1"/>
  <c r="BK177" i="1"/>
  <c r="BI177" i="1"/>
  <c r="BG177" i="1"/>
  <c r="BE177" i="1"/>
  <c r="BC177" i="1"/>
  <c r="BA177" i="1"/>
  <c r="AY177" i="1"/>
  <c r="AW177" i="1"/>
  <c r="AU177" i="1"/>
  <c r="AS177" i="1"/>
  <c r="AQ177" i="1"/>
  <c r="AO177" i="1"/>
  <c r="AM177" i="1"/>
  <c r="AK177" i="1"/>
  <c r="AI177" i="1"/>
  <c r="AE177" i="1"/>
  <c r="AC177" i="1"/>
  <c r="AA177" i="1"/>
  <c r="Y177" i="1"/>
  <c r="W177" i="1"/>
  <c r="U177" i="1"/>
  <c r="S177" i="1"/>
  <c r="Q177" i="1"/>
  <c r="O177" i="1"/>
  <c r="DD176" i="1"/>
  <c r="DA176" i="1"/>
  <c r="CY176" i="1"/>
  <c r="CW176" i="1"/>
  <c r="CU176" i="1"/>
  <c r="CS176" i="1"/>
  <c r="CQ176" i="1"/>
  <c r="CO176" i="1"/>
  <c r="CM176" i="1"/>
  <c r="CI176" i="1"/>
  <c r="CG176" i="1"/>
  <c r="CE176" i="1"/>
  <c r="CC176" i="1"/>
  <c r="BY176" i="1"/>
  <c r="BW176" i="1"/>
  <c r="BU176" i="1"/>
  <c r="BS176" i="1"/>
  <c r="BQ176" i="1"/>
  <c r="BO176" i="1"/>
  <c r="BM176" i="1"/>
  <c r="BK176" i="1"/>
  <c r="BI176" i="1"/>
  <c r="BG176" i="1"/>
  <c r="BE176" i="1"/>
  <c r="BC176" i="1"/>
  <c r="BA176" i="1"/>
  <c r="AY176" i="1"/>
  <c r="AW176" i="1"/>
  <c r="AU176" i="1"/>
  <c r="AS176" i="1"/>
  <c r="AQ176" i="1"/>
  <c r="AO176" i="1"/>
  <c r="AM176" i="1"/>
  <c r="AK176" i="1"/>
  <c r="AI176" i="1"/>
  <c r="AE176" i="1"/>
  <c r="AC176" i="1"/>
  <c r="AA176" i="1"/>
  <c r="Y176" i="1"/>
  <c r="W176" i="1"/>
  <c r="U176" i="1"/>
  <c r="S176" i="1"/>
  <c r="Q176" i="1"/>
  <c r="O176" i="1"/>
  <c r="DD175" i="1"/>
  <c r="DA175" i="1"/>
  <c r="CY175" i="1"/>
  <c r="CW175" i="1"/>
  <c r="CU175" i="1"/>
  <c r="CS175" i="1"/>
  <c r="CQ175" i="1"/>
  <c r="CO175" i="1"/>
  <c r="CM175" i="1"/>
  <c r="CI175" i="1"/>
  <c r="CG175" i="1"/>
  <c r="CE175" i="1"/>
  <c r="CC175" i="1"/>
  <c r="BY175" i="1"/>
  <c r="BW175" i="1"/>
  <c r="BU175" i="1"/>
  <c r="BS175" i="1"/>
  <c r="BQ175" i="1"/>
  <c r="BO175" i="1"/>
  <c r="BM175" i="1"/>
  <c r="BK175" i="1"/>
  <c r="BI175" i="1"/>
  <c r="BG175" i="1"/>
  <c r="BE175" i="1"/>
  <c r="BC175" i="1"/>
  <c r="BA175" i="1"/>
  <c r="AY175" i="1"/>
  <c r="AW175" i="1"/>
  <c r="AU175" i="1"/>
  <c r="AS175" i="1"/>
  <c r="AQ175" i="1"/>
  <c r="AO175" i="1"/>
  <c r="AM175" i="1"/>
  <c r="AK175" i="1"/>
  <c r="AI175" i="1"/>
  <c r="AE175" i="1"/>
  <c r="AC175" i="1"/>
  <c r="AA175" i="1"/>
  <c r="Y175" i="1"/>
  <c r="W175" i="1"/>
  <c r="U175" i="1"/>
  <c r="S175" i="1"/>
  <c r="Q175" i="1"/>
  <c r="O175" i="1"/>
  <c r="DD174" i="1"/>
  <c r="DA174" i="1"/>
  <c r="CY174" i="1"/>
  <c r="CW174" i="1"/>
  <c r="CU174" i="1"/>
  <c r="CS174" i="1"/>
  <c r="CQ174" i="1"/>
  <c r="CO174" i="1"/>
  <c r="CM174" i="1"/>
  <c r="CI174" i="1"/>
  <c r="CG174" i="1"/>
  <c r="CE174" i="1"/>
  <c r="CC174" i="1"/>
  <c r="BY174" i="1"/>
  <c r="BW174" i="1"/>
  <c r="BU174" i="1"/>
  <c r="BS174" i="1"/>
  <c r="BQ174" i="1"/>
  <c r="BO174" i="1"/>
  <c r="BM174" i="1"/>
  <c r="BK174" i="1"/>
  <c r="BI174" i="1"/>
  <c r="BG174" i="1"/>
  <c r="BE174" i="1"/>
  <c r="BC174" i="1"/>
  <c r="BA174" i="1"/>
  <c r="AY174" i="1"/>
  <c r="AW174" i="1"/>
  <c r="AU174" i="1"/>
  <c r="AS174" i="1"/>
  <c r="AQ174" i="1"/>
  <c r="AO174" i="1"/>
  <c r="AM174" i="1"/>
  <c r="AK174" i="1"/>
  <c r="AI174" i="1"/>
  <c r="AE174" i="1"/>
  <c r="AC174" i="1"/>
  <c r="AA174" i="1"/>
  <c r="Y174" i="1"/>
  <c r="W174" i="1"/>
  <c r="U174" i="1"/>
  <c r="S174" i="1"/>
  <c r="Q174" i="1"/>
  <c r="O174" i="1"/>
  <c r="DD173" i="1"/>
  <c r="DA173" i="1"/>
  <c r="CY173" i="1"/>
  <c r="CW173" i="1"/>
  <c r="CU173" i="1"/>
  <c r="CS173" i="1"/>
  <c r="CQ173" i="1"/>
  <c r="CO173" i="1"/>
  <c r="CM173" i="1"/>
  <c r="CI173" i="1"/>
  <c r="CG173" i="1"/>
  <c r="CE173" i="1"/>
  <c r="CC173" i="1"/>
  <c r="BY173" i="1"/>
  <c r="BW173" i="1"/>
  <c r="BU173" i="1"/>
  <c r="BS173" i="1"/>
  <c r="BQ173" i="1"/>
  <c r="BO173" i="1"/>
  <c r="BM173" i="1"/>
  <c r="BK173" i="1"/>
  <c r="BI173" i="1"/>
  <c r="BG173" i="1"/>
  <c r="BE173" i="1"/>
  <c r="BC173" i="1"/>
  <c r="BA173" i="1"/>
  <c r="AY173" i="1"/>
  <c r="AW173" i="1"/>
  <c r="AU173" i="1"/>
  <c r="AS173" i="1"/>
  <c r="AQ173" i="1"/>
  <c r="AO173" i="1"/>
  <c r="AM173" i="1"/>
  <c r="AK173" i="1"/>
  <c r="AI173" i="1"/>
  <c r="AE173" i="1"/>
  <c r="AC173" i="1"/>
  <c r="AA173" i="1"/>
  <c r="Y173" i="1"/>
  <c r="W173" i="1"/>
  <c r="U173" i="1"/>
  <c r="S173" i="1"/>
  <c r="Q173" i="1"/>
  <c r="O173" i="1"/>
  <c r="DD172" i="1"/>
  <c r="DA172" i="1"/>
  <c r="CY172" i="1"/>
  <c r="CW172" i="1"/>
  <c r="CU172" i="1"/>
  <c r="CS172" i="1"/>
  <c r="CQ172" i="1"/>
  <c r="CO172" i="1"/>
  <c r="CM172" i="1"/>
  <c r="CI172" i="1"/>
  <c r="CG172" i="1"/>
  <c r="CE172" i="1"/>
  <c r="CC172" i="1"/>
  <c r="BY172" i="1"/>
  <c r="BW172" i="1"/>
  <c r="BU172" i="1"/>
  <c r="BS172" i="1"/>
  <c r="BQ172" i="1"/>
  <c r="BO172" i="1"/>
  <c r="BM172" i="1"/>
  <c r="BK172" i="1"/>
  <c r="BI172" i="1"/>
  <c r="BG172" i="1"/>
  <c r="BE172" i="1"/>
  <c r="BC172" i="1"/>
  <c r="BA172" i="1"/>
  <c r="AY172" i="1"/>
  <c r="AW172" i="1"/>
  <c r="AU172" i="1"/>
  <c r="AS172" i="1"/>
  <c r="AQ172" i="1"/>
  <c r="AO172" i="1"/>
  <c r="AM172" i="1"/>
  <c r="AK172" i="1"/>
  <c r="AI172" i="1"/>
  <c r="AE172" i="1"/>
  <c r="AC172" i="1"/>
  <c r="AA172" i="1"/>
  <c r="Y172" i="1"/>
  <c r="W172" i="1"/>
  <c r="U172" i="1"/>
  <c r="S172" i="1"/>
  <c r="Q172" i="1"/>
  <c r="O172" i="1"/>
  <c r="DB171" i="1"/>
  <c r="DC171" i="1" s="1"/>
  <c r="DC169" i="1" s="1"/>
  <c r="DA171" i="1"/>
  <c r="CY171" i="1"/>
  <c r="CW171" i="1"/>
  <c r="CU171" i="1"/>
  <c r="CS171" i="1"/>
  <c r="CQ171" i="1"/>
  <c r="CO171" i="1"/>
  <c r="CM171" i="1"/>
  <c r="CI171" i="1"/>
  <c r="CG171" i="1"/>
  <c r="CE171" i="1"/>
  <c r="CC171" i="1"/>
  <c r="BY171" i="1"/>
  <c r="BW171" i="1"/>
  <c r="BU171" i="1"/>
  <c r="BS171" i="1"/>
  <c r="BQ171" i="1"/>
  <c r="BO171" i="1"/>
  <c r="BM171" i="1"/>
  <c r="BK171" i="1"/>
  <c r="BI171" i="1"/>
  <c r="BG171" i="1"/>
  <c r="BE171" i="1"/>
  <c r="BC171" i="1"/>
  <c r="BA171" i="1"/>
  <c r="AY171" i="1"/>
  <c r="AW171" i="1"/>
  <c r="AU171" i="1"/>
  <c r="AS171" i="1"/>
  <c r="AQ171" i="1"/>
  <c r="AO171" i="1"/>
  <c r="AM171" i="1"/>
  <c r="AK171" i="1"/>
  <c r="AI171" i="1"/>
  <c r="AE171" i="1"/>
  <c r="AC171" i="1"/>
  <c r="AA171" i="1"/>
  <c r="Y171" i="1"/>
  <c r="W171" i="1"/>
  <c r="U171" i="1"/>
  <c r="S171" i="1"/>
  <c r="Q171" i="1"/>
  <c r="O171" i="1"/>
  <c r="DD170" i="1"/>
  <c r="DA170" i="1"/>
  <c r="CY170" i="1"/>
  <c r="CY169" i="1" s="1"/>
  <c r="CW170" i="1"/>
  <c r="CU170" i="1"/>
  <c r="CU169" i="1" s="1"/>
  <c r="CS170" i="1"/>
  <c r="CQ170" i="1"/>
  <c r="CO170" i="1"/>
  <c r="CM170" i="1"/>
  <c r="CM169" i="1" s="1"/>
  <c r="CI170" i="1"/>
  <c r="CG170" i="1"/>
  <c r="CG169" i="1" s="1"/>
  <c r="CE170" i="1"/>
  <c r="CC170" i="1"/>
  <c r="CC169" i="1" s="1"/>
  <c r="BY170" i="1"/>
  <c r="BW170" i="1"/>
  <c r="BU170" i="1"/>
  <c r="BS170" i="1"/>
  <c r="BS169" i="1" s="1"/>
  <c r="BQ170" i="1"/>
  <c r="BO170" i="1"/>
  <c r="BO169" i="1" s="1"/>
  <c r="BM170" i="1"/>
  <c r="BK170" i="1"/>
  <c r="BK169" i="1" s="1"/>
  <c r="BI170" i="1"/>
  <c r="BG170" i="1"/>
  <c r="BE170" i="1"/>
  <c r="BC170" i="1"/>
  <c r="BC169" i="1" s="1"/>
  <c r="BA170" i="1"/>
  <c r="AY170" i="1"/>
  <c r="AY169" i="1" s="1"/>
  <c r="AW170" i="1"/>
  <c r="AU170" i="1"/>
  <c r="AU169" i="1" s="1"/>
  <c r="AS170" i="1"/>
  <c r="AQ170" i="1"/>
  <c r="AO170" i="1"/>
  <c r="AM170" i="1"/>
  <c r="AK170" i="1"/>
  <c r="AI170" i="1"/>
  <c r="AI169" i="1" s="1"/>
  <c r="AE170" i="1"/>
  <c r="AC170" i="1"/>
  <c r="AC169" i="1" s="1"/>
  <c r="AA170" i="1"/>
  <c r="Y170" i="1"/>
  <c r="W170" i="1"/>
  <c r="U170" i="1"/>
  <c r="U169" i="1" s="1"/>
  <c r="S170" i="1"/>
  <c r="Q170" i="1"/>
  <c r="O170" i="1"/>
  <c r="CZ169" i="1"/>
  <c r="CX169" i="1"/>
  <c r="CV169" i="1"/>
  <c r="CT169" i="1"/>
  <c r="CR169" i="1"/>
  <c r="CP169" i="1"/>
  <c r="CN169" i="1"/>
  <c r="CL169" i="1"/>
  <c r="CH169" i="1"/>
  <c r="CF169" i="1"/>
  <c r="CD169" i="1"/>
  <c r="CB169" i="1"/>
  <c r="BX169" i="1"/>
  <c r="BV169" i="1"/>
  <c r="BT169" i="1"/>
  <c r="BR169" i="1"/>
  <c r="BP169" i="1"/>
  <c r="BN169" i="1"/>
  <c r="BL169" i="1"/>
  <c r="BJ169" i="1"/>
  <c r="BH169" i="1"/>
  <c r="BF169" i="1"/>
  <c r="BD169" i="1"/>
  <c r="BB169" i="1"/>
  <c r="AZ169" i="1"/>
  <c r="AX169" i="1"/>
  <c r="AV169" i="1"/>
  <c r="AT169" i="1"/>
  <c r="AR169" i="1"/>
  <c r="AP169" i="1"/>
  <c r="AN169" i="1"/>
  <c r="AM169" i="1"/>
  <c r="AL169" i="1"/>
  <c r="AJ169" i="1"/>
  <c r="AH169" i="1"/>
  <c r="AD169" i="1"/>
  <c r="AB169" i="1"/>
  <c r="Z169" i="1"/>
  <c r="X169" i="1"/>
  <c r="V169" i="1"/>
  <c r="T169" i="1"/>
  <c r="R169" i="1"/>
  <c r="Q169" i="1"/>
  <c r="P169" i="1"/>
  <c r="N169" i="1"/>
  <c r="DD168" i="1"/>
  <c r="DC168" i="1"/>
  <c r="DA168" i="1"/>
  <c r="CY168" i="1"/>
  <c r="CW168" i="1"/>
  <c r="CU168" i="1"/>
  <c r="CS168" i="1"/>
  <c r="CQ168" i="1"/>
  <c r="CO168" i="1"/>
  <c r="CM168" i="1"/>
  <c r="CI168" i="1"/>
  <c r="CG168" i="1"/>
  <c r="CE168" i="1"/>
  <c r="CC168" i="1"/>
  <c r="BY168" i="1"/>
  <c r="BW168" i="1"/>
  <c r="BU168" i="1"/>
  <c r="BS168" i="1"/>
  <c r="BQ168" i="1"/>
  <c r="BO168" i="1"/>
  <c r="BM168" i="1"/>
  <c r="BK168" i="1"/>
  <c r="BI168" i="1"/>
  <c r="BG168" i="1"/>
  <c r="BE168" i="1"/>
  <c r="BC168" i="1"/>
  <c r="BA168" i="1"/>
  <c r="AY168" i="1"/>
  <c r="AW168" i="1"/>
  <c r="AU168" i="1"/>
  <c r="AS168" i="1"/>
  <c r="AQ168" i="1"/>
  <c r="AO168" i="1"/>
  <c r="AM168" i="1"/>
  <c r="AK168" i="1"/>
  <c r="AI168" i="1"/>
  <c r="AE168" i="1"/>
  <c r="AC168" i="1"/>
  <c r="AA168" i="1"/>
  <c r="Y168" i="1"/>
  <c r="W168" i="1"/>
  <c r="U168" i="1"/>
  <c r="S168" i="1"/>
  <c r="Q168" i="1"/>
  <c r="O168" i="1"/>
  <c r="DD167" i="1"/>
  <c r="DA167" i="1"/>
  <c r="CY167" i="1"/>
  <c r="CW167" i="1"/>
  <c r="CU167" i="1"/>
  <c r="CS167" i="1"/>
  <c r="CQ167" i="1"/>
  <c r="CO167" i="1"/>
  <c r="CM167" i="1"/>
  <c r="CI167" i="1"/>
  <c r="CG167" i="1"/>
  <c r="CE167" i="1"/>
  <c r="CC167" i="1"/>
  <c r="BY167" i="1"/>
  <c r="BW167" i="1"/>
  <c r="BU167" i="1"/>
  <c r="BS167" i="1"/>
  <c r="BQ167" i="1"/>
  <c r="BO167" i="1"/>
  <c r="BM167" i="1"/>
  <c r="BK167" i="1"/>
  <c r="BI167" i="1"/>
  <c r="BG167" i="1"/>
  <c r="BE167" i="1"/>
  <c r="BC167" i="1"/>
  <c r="BA167" i="1"/>
  <c r="AY167" i="1"/>
  <c r="AW167" i="1"/>
  <c r="AU167" i="1"/>
  <c r="AS167" i="1"/>
  <c r="AQ167" i="1"/>
  <c r="AO167" i="1"/>
  <c r="AM167" i="1"/>
  <c r="AK167" i="1"/>
  <c r="AI167" i="1"/>
  <c r="AE167" i="1"/>
  <c r="AC167" i="1"/>
  <c r="AA167" i="1"/>
  <c r="Y167" i="1"/>
  <c r="W167" i="1"/>
  <c r="U167" i="1"/>
  <c r="S167" i="1"/>
  <c r="Q167" i="1"/>
  <c r="O167" i="1"/>
  <c r="DD166" i="1"/>
  <c r="DA166" i="1"/>
  <c r="CY166" i="1"/>
  <c r="CW166" i="1"/>
  <c r="CU166" i="1"/>
  <c r="CS166" i="1"/>
  <c r="CQ166" i="1"/>
  <c r="CO166" i="1"/>
  <c r="CM166" i="1"/>
  <c r="CI166" i="1"/>
  <c r="CG166" i="1"/>
  <c r="CE166" i="1"/>
  <c r="CC166" i="1"/>
  <c r="BY166" i="1"/>
  <c r="BW166" i="1"/>
  <c r="BU166" i="1"/>
  <c r="BS166" i="1"/>
  <c r="BQ166" i="1"/>
  <c r="BO166" i="1"/>
  <c r="BM166" i="1"/>
  <c r="BK166" i="1"/>
  <c r="BI166" i="1"/>
  <c r="BG166" i="1"/>
  <c r="BE166" i="1"/>
  <c r="BC166" i="1"/>
  <c r="BA166" i="1"/>
  <c r="AY166" i="1"/>
  <c r="AW166" i="1"/>
  <c r="AU166" i="1"/>
  <c r="AS166" i="1"/>
  <c r="AQ166" i="1"/>
  <c r="AO166" i="1"/>
  <c r="AM166" i="1"/>
  <c r="AK166" i="1"/>
  <c r="AI166" i="1"/>
  <c r="AE166" i="1"/>
  <c r="AC166" i="1"/>
  <c r="AA166" i="1"/>
  <c r="Y166" i="1"/>
  <c r="W166" i="1"/>
  <c r="U166" i="1"/>
  <c r="S166" i="1"/>
  <c r="Q166" i="1"/>
  <c r="O166" i="1"/>
  <c r="DB165" i="1"/>
  <c r="DC165" i="1" s="1"/>
  <c r="DA165" i="1"/>
  <c r="CY165" i="1"/>
  <c r="CW165" i="1"/>
  <c r="CU165" i="1"/>
  <c r="CS165" i="1"/>
  <c r="CQ165" i="1"/>
  <c r="CO165" i="1"/>
  <c r="CM165" i="1"/>
  <c r="CI165" i="1"/>
  <c r="CG165" i="1"/>
  <c r="CE165" i="1"/>
  <c r="CC165" i="1"/>
  <c r="BX165" i="1"/>
  <c r="BY165" i="1" s="1"/>
  <c r="BW165" i="1"/>
  <c r="BU165" i="1"/>
  <c r="BS165" i="1"/>
  <c r="BQ165" i="1"/>
  <c r="BO165" i="1"/>
  <c r="BM165" i="1"/>
  <c r="BK165" i="1"/>
  <c r="BI165" i="1"/>
  <c r="BG165" i="1"/>
  <c r="BE165" i="1"/>
  <c r="BC165" i="1"/>
  <c r="BA165" i="1"/>
  <c r="AY165" i="1"/>
  <c r="AW165" i="1"/>
  <c r="AU165" i="1"/>
  <c r="AS165" i="1"/>
  <c r="AQ165" i="1"/>
  <c r="AO165" i="1"/>
  <c r="AM165" i="1"/>
  <c r="AK165" i="1"/>
  <c r="AI165" i="1"/>
  <c r="AD165" i="1"/>
  <c r="AE165" i="1" s="1"/>
  <c r="AC165" i="1"/>
  <c r="AA165" i="1"/>
  <c r="Y165" i="1"/>
  <c r="W165" i="1"/>
  <c r="U165" i="1"/>
  <c r="S165" i="1"/>
  <c r="Q165" i="1"/>
  <c r="O165" i="1"/>
  <c r="DB164" i="1"/>
  <c r="DC164" i="1" s="1"/>
  <c r="DA164" i="1"/>
  <c r="CY164" i="1"/>
  <c r="CW164" i="1"/>
  <c r="CU164" i="1"/>
  <c r="CS164" i="1"/>
  <c r="CQ164" i="1"/>
  <c r="CO164" i="1"/>
  <c r="CM164" i="1"/>
  <c r="CI164" i="1"/>
  <c r="CG164" i="1"/>
  <c r="CE164" i="1"/>
  <c r="CC164" i="1"/>
  <c r="BX164" i="1"/>
  <c r="BY164" i="1" s="1"/>
  <c r="BW164" i="1"/>
  <c r="BU164" i="1"/>
  <c r="BS164" i="1"/>
  <c r="BQ164" i="1"/>
  <c r="BO164" i="1"/>
  <c r="BM164" i="1"/>
  <c r="BK164" i="1"/>
  <c r="BI164" i="1"/>
  <c r="BG164" i="1"/>
  <c r="BE164" i="1"/>
  <c r="BC164" i="1"/>
  <c r="BA164" i="1"/>
  <c r="AY164" i="1"/>
  <c r="AW164" i="1"/>
  <c r="AU164" i="1"/>
  <c r="AS164" i="1"/>
  <c r="AQ164" i="1"/>
  <c r="AO164" i="1"/>
  <c r="AM164" i="1"/>
  <c r="AK164" i="1"/>
  <c r="AI164" i="1"/>
  <c r="AD164" i="1"/>
  <c r="AC164" i="1"/>
  <c r="AA164" i="1"/>
  <c r="Y164" i="1"/>
  <c r="W164" i="1"/>
  <c r="U164" i="1"/>
  <c r="S164" i="1"/>
  <c r="Q164" i="1"/>
  <c r="O164" i="1"/>
  <c r="DD163" i="1"/>
  <c r="DA163" i="1"/>
  <c r="CY163" i="1"/>
  <c r="CW163" i="1"/>
  <c r="CU163" i="1"/>
  <c r="CS163" i="1"/>
  <c r="CS162" i="1" s="1"/>
  <c r="CQ163" i="1"/>
  <c r="CO163" i="1"/>
  <c r="CO162" i="1" s="1"/>
  <c r="CM163" i="1"/>
  <c r="CI163" i="1"/>
  <c r="CG163" i="1"/>
  <c r="CE163" i="1"/>
  <c r="CC163" i="1"/>
  <c r="BY163" i="1"/>
  <c r="BW163" i="1"/>
  <c r="BU163" i="1"/>
  <c r="BS163" i="1"/>
  <c r="BQ163" i="1"/>
  <c r="BQ162" i="1" s="1"/>
  <c r="BO163" i="1"/>
  <c r="BM163" i="1"/>
  <c r="BK163" i="1"/>
  <c r="BI163" i="1"/>
  <c r="BI162" i="1" s="1"/>
  <c r="BG163" i="1"/>
  <c r="BE163" i="1"/>
  <c r="BC163" i="1"/>
  <c r="BA163" i="1"/>
  <c r="AY163" i="1"/>
  <c r="AW163" i="1"/>
  <c r="AU163" i="1"/>
  <c r="AS163" i="1"/>
  <c r="AQ163" i="1"/>
  <c r="AO163" i="1"/>
  <c r="AO162" i="1" s="1"/>
  <c r="AM163" i="1"/>
  <c r="AK163" i="1"/>
  <c r="AI163" i="1"/>
  <c r="AE163" i="1"/>
  <c r="AC163" i="1"/>
  <c r="AA163" i="1"/>
  <c r="Y163" i="1"/>
  <c r="W163" i="1"/>
  <c r="U163" i="1"/>
  <c r="S163" i="1"/>
  <c r="S162" i="1" s="1"/>
  <c r="Q163" i="1"/>
  <c r="O163" i="1"/>
  <c r="O162" i="1" s="1"/>
  <c r="CZ162" i="1"/>
  <c r="CX162" i="1"/>
  <c r="CV162" i="1"/>
  <c r="CT162" i="1"/>
  <c r="CR162" i="1"/>
  <c r="CP162" i="1"/>
  <c r="CN162" i="1"/>
  <c r="CL162" i="1"/>
  <c r="CH162" i="1"/>
  <c r="CF162" i="1"/>
  <c r="CD162" i="1"/>
  <c r="CB162" i="1"/>
  <c r="BX162" i="1"/>
  <c r="BV162" i="1"/>
  <c r="BT162" i="1"/>
  <c r="BR162" i="1"/>
  <c r="BP162" i="1"/>
  <c r="BN162" i="1"/>
  <c r="BL162" i="1"/>
  <c r="BJ162" i="1"/>
  <c r="BH162" i="1"/>
  <c r="BF162" i="1"/>
  <c r="BD162" i="1"/>
  <c r="BB162" i="1"/>
  <c r="BA162" i="1"/>
  <c r="AZ162" i="1"/>
  <c r="AX162" i="1"/>
  <c r="AV162" i="1"/>
  <c r="AT162" i="1"/>
  <c r="AR162" i="1"/>
  <c r="AP162" i="1"/>
  <c r="AN162" i="1"/>
  <c r="AL162" i="1"/>
  <c r="AJ162" i="1"/>
  <c r="AH162" i="1"/>
  <c r="AB162" i="1"/>
  <c r="Z162" i="1"/>
  <c r="X162" i="1"/>
  <c r="V162" i="1"/>
  <c r="T162" i="1"/>
  <c r="R162" i="1"/>
  <c r="P162" i="1"/>
  <c r="N162" i="1"/>
  <c r="DD161" i="1"/>
  <c r="DA161" i="1"/>
  <c r="CY161" i="1"/>
  <c r="CW161" i="1"/>
  <c r="CU161" i="1"/>
  <c r="CS161" i="1"/>
  <c r="CQ161" i="1"/>
  <c r="CO161" i="1"/>
  <c r="CM161" i="1"/>
  <c r="CI161" i="1"/>
  <c r="CG161" i="1"/>
  <c r="CE161" i="1"/>
  <c r="CC161" i="1"/>
  <c r="BY161" i="1"/>
  <c r="BW161" i="1"/>
  <c r="BU161" i="1"/>
  <c r="BS161" i="1"/>
  <c r="BQ161" i="1"/>
  <c r="BO161" i="1"/>
  <c r="BM161" i="1"/>
  <c r="BK161" i="1"/>
  <c r="BI161" i="1"/>
  <c r="BG161" i="1"/>
  <c r="BE161" i="1"/>
  <c r="BC161" i="1"/>
  <c r="BA161" i="1"/>
  <c r="AY161" i="1"/>
  <c r="AW161" i="1"/>
  <c r="AU161" i="1"/>
  <c r="AS161" i="1"/>
  <c r="AQ161" i="1"/>
  <c r="AO161" i="1"/>
  <c r="AM161" i="1"/>
  <c r="AK161" i="1"/>
  <c r="AI161" i="1"/>
  <c r="AE161" i="1"/>
  <c r="AC161" i="1"/>
  <c r="AA161" i="1"/>
  <c r="Y161" i="1"/>
  <c r="W161" i="1"/>
  <c r="U161" i="1"/>
  <c r="S161" i="1"/>
  <c r="Q161" i="1"/>
  <c r="O161" i="1"/>
  <c r="DD160" i="1"/>
  <c r="DA160" i="1"/>
  <c r="CY160" i="1"/>
  <c r="CW160" i="1"/>
  <c r="CU160" i="1"/>
  <c r="CS160" i="1"/>
  <c r="CQ160" i="1"/>
  <c r="CO160" i="1"/>
  <c r="CM160" i="1"/>
  <c r="CI160" i="1"/>
  <c r="CG160" i="1"/>
  <c r="CE160" i="1"/>
  <c r="CC160" i="1"/>
  <c r="BY160" i="1"/>
  <c r="BW160" i="1"/>
  <c r="BU160" i="1"/>
  <c r="BS160" i="1"/>
  <c r="BQ160" i="1"/>
  <c r="BO160" i="1"/>
  <c r="BM160" i="1"/>
  <c r="BK160" i="1"/>
  <c r="BI160" i="1"/>
  <c r="BG160" i="1"/>
  <c r="BE160" i="1"/>
  <c r="BC160" i="1"/>
  <c r="BA160" i="1"/>
  <c r="AY160" i="1"/>
  <c r="AW160" i="1"/>
  <c r="AU160" i="1"/>
  <c r="AS160" i="1"/>
  <c r="AQ160" i="1"/>
  <c r="AO160" i="1"/>
  <c r="AM160" i="1"/>
  <c r="AK160" i="1"/>
  <c r="AI160" i="1"/>
  <c r="AE160" i="1"/>
  <c r="AC160" i="1"/>
  <c r="AA160" i="1"/>
  <c r="Y160" i="1"/>
  <c r="W160" i="1"/>
  <c r="U160" i="1"/>
  <c r="S160" i="1"/>
  <c r="Q160" i="1"/>
  <c r="O160" i="1"/>
  <c r="DD159" i="1"/>
  <c r="DA159" i="1"/>
  <c r="CY159" i="1"/>
  <c r="CW159" i="1"/>
  <c r="CU159" i="1"/>
  <c r="CS159" i="1"/>
  <c r="CQ159" i="1"/>
  <c r="CO159" i="1"/>
  <c r="CM159" i="1"/>
  <c r="CI159" i="1"/>
  <c r="CG159" i="1"/>
  <c r="CE159" i="1"/>
  <c r="CC159" i="1"/>
  <c r="BY159" i="1"/>
  <c r="BW159" i="1"/>
  <c r="BU159" i="1"/>
  <c r="BS159" i="1"/>
  <c r="BQ159" i="1"/>
  <c r="BO159" i="1"/>
  <c r="BM159" i="1"/>
  <c r="BK159" i="1"/>
  <c r="BI159" i="1"/>
  <c r="BG159" i="1"/>
  <c r="BE159" i="1"/>
  <c r="BC159" i="1"/>
  <c r="BA159" i="1"/>
  <c r="AY159" i="1"/>
  <c r="AW159" i="1"/>
  <c r="AU159" i="1"/>
  <c r="AS159" i="1"/>
  <c r="AQ159" i="1"/>
  <c r="AO159" i="1"/>
  <c r="AM159" i="1"/>
  <c r="AK159" i="1"/>
  <c r="AI159" i="1"/>
  <c r="AE159" i="1"/>
  <c r="AC159" i="1"/>
  <c r="AA159" i="1"/>
  <c r="Y159" i="1"/>
  <c r="W159" i="1"/>
  <c r="U159" i="1"/>
  <c r="S159" i="1"/>
  <c r="Q159" i="1"/>
  <c r="O159" i="1"/>
  <c r="DD158" i="1"/>
  <c r="DA158" i="1"/>
  <c r="CY158" i="1"/>
  <c r="CW158" i="1"/>
  <c r="CU158" i="1"/>
  <c r="CS158" i="1"/>
  <c r="CQ158" i="1"/>
  <c r="CO158" i="1"/>
  <c r="CM158" i="1"/>
  <c r="CI158" i="1"/>
  <c r="CG158" i="1"/>
  <c r="CE158" i="1"/>
  <c r="CC158" i="1"/>
  <c r="BY158" i="1"/>
  <c r="BW158" i="1"/>
  <c r="BU158" i="1"/>
  <c r="BS158" i="1"/>
  <c r="BQ158" i="1"/>
  <c r="BO158" i="1"/>
  <c r="BM158" i="1"/>
  <c r="BK158" i="1"/>
  <c r="BI158" i="1"/>
  <c r="BG158" i="1"/>
  <c r="BE158" i="1"/>
  <c r="BC158" i="1"/>
  <c r="BA158" i="1"/>
  <c r="AY158" i="1"/>
  <c r="AW158" i="1"/>
  <c r="AU158" i="1"/>
  <c r="AS158" i="1"/>
  <c r="AQ158" i="1"/>
  <c r="AO158" i="1"/>
  <c r="AM158" i="1"/>
  <c r="AK158" i="1"/>
  <c r="AI158" i="1"/>
  <c r="AE158" i="1"/>
  <c r="AC158" i="1"/>
  <c r="AA158" i="1"/>
  <c r="Y158" i="1"/>
  <c r="W158" i="1"/>
  <c r="U158" i="1"/>
  <c r="S158" i="1"/>
  <c r="Q158" i="1"/>
  <c r="O158" i="1"/>
  <c r="DD157" i="1"/>
  <c r="DA157" i="1"/>
  <c r="CY157" i="1"/>
  <c r="CW157" i="1"/>
  <c r="CU157" i="1"/>
  <c r="CS157" i="1"/>
  <c r="CQ157" i="1"/>
  <c r="CO157" i="1"/>
  <c r="CM157" i="1"/>
  <c r="CI157" i="1"/>
  <c r="CG157" i="1"/>
  <c r="CE157" i="1"/>
  <c r="CC157" i="1"/>
  <c r="BY157" i="1"/>
  <c r="BW157" i="1"/>
  <c r="BU157" i="1"/>
  <c r="BS157" i="1"/>
  <c r="BQ157" i="1"/>
  <c r="BO157" i="1"/>
  <c r="BM157" i="1"/>
  <c r="BK157" i="1"/>
  <c r="BI157" i="1"/>
  <c r="BG157" i="1"/>
  <c r="BE157" i="1"/>
  <c r="BC157" i="1"/>
  <c r="BA157" i="1"/>
  <c r="AY157" i="1"/>
  <c r="AW157" i="1"/>
  <c r="AU157" i="1"/>
  <c r="AS157" i="1"/>
  <c r="AQ157" i="1"/>
  <c r="AO157" i="1"/>
  <c r="AM157" i="1"/>
  <c r="AK157" i="1"/>
  <c r="AI157" i="1"/>
  <c r="AE157" i="1"/>
  <c r="AC157" i="1"/>
  <c r="AA157" i="1"/>
  <c r="Y157" i="1"/>
  <c r="W157" i="1"/>
  <c r="U157" i="1"/>
  <c r="S157" i="1"/>
  <c r="Q157" i="1"/>
  <c r="O157" i="1"/>
  <c r="DD156" i="1"/>
  <c r="DA156" i="1"/>
  <c r="DA155" i="1" s="1"/>
  <c r="CY156" i="1"/>
  <c r="CY155" i="1" s="1"/>
  <c r="CW156" i="1"/>
  <c r="CU156" i="1"/>
  <c r="CU155" i="1" s="1"/>
  <c r="CS156" i="1"/>
  <c r="CS155" i="1" s="1"/>
  <c r="CQ156" i="1"/>
  <c r="CO156" i="1"/>
  <c r="CM156" i="1"/>
  <c r="CM155" i="1" s="1"/>
  <c r="CI156" i="1"/>
  <c r="CI155" i="1" s="1"/>
  <c r="CG156" i="1"/>
  <c r="CG155" i="1" s="1"/>
  <c r="CE156" i="1"/>
  <c r="CC156" i="1"/>
  <c r="BY156" i="1"/>
  <c r="BY155" i="1" s="1"/>
  <c r="BW156" i="1"/>
  <c r="BU156" i="1"/>
  <c r="BS156" i="1"/>
  <c r="BS155" i="1" s="1"/>
  <c r="BQ156" i="1"/>
  <c r="BQ155" i="1" s="1"/>
  <c r="BO156" i="1"/>
  <c r="BO155" i="1" s="1"/>
  <c r="BM156" i="1"/>
  <c r="BK156" i="1"/>
  <c r="BK155" i="1" s="1"/>
  <c r="BI156" i="1"/>
  <c r="BI155" i="1" s="1"/>
  <c r="BG156" i="1"/>
  <c r="BE156" i="1"/>
  <c r="BC156" i="1"/>
  <c r="BC155" i="1" s="1"/>
  <c r="BA156" i="1"/>
  <c r="BA155" i="1" s="1"/>
  <c r="AY156" i="1"/>
  <c r="AY155" i="1" s="1"/>
  <c r="AW156" i="1"/>
  <c r="AU156" i="1"/>
  <c r="AU155" i="1" s="1"/>
  <c r="AS156" i="1"/>
  <c r="AS155" i="1" s="1"/>
  <c r="AQ156" i="1"/>
  <c r="AO156" i="1"/>
  <c r="AM156" i="1"/>
  <c r="AM155" i="1" s="1"/>
  <c r="AK156" i="1"/>
  <c r="AK155" i="1" s="1"/>
  <c r="AI156" i="1"/>
  <c r="AI155" i="1" s="1"/>
  <c r="AE156" i="1"/>
  <c r="AC156" i="1"/>
  <c r="AC155" i="1" s="1"/>
  <c r="AA156" i="1"/>
  <c r="AA155" i="1" s="1"/>
  <c r="Y156" i="1"/>
  <c r="W156" i="1"/>
  <c r="U156" i="1"/>
  <c r="U155" i="1" s="1"/>
  <c r="S156" i="1"/>
  <c r="S155" i="1" s="1"/>
  <c r="Q156" i="1"/>
  <c r="Q155" i="1" s="1"/>
  <c r="O156" i="1"/>
  <c r="DD155" i="1"/>
  <c r="DC155" i="1"/>
  <c r="DB155" i="1"/>
  <c r="CZ155" i="1"/>
  <c r="CX155" i="1"/>
  <c r="CV155" i="1"/>
  <c r="CT155" i="1"/>
  <c r="CR155" i="1"/>
  <c r="CQ155" i="1"/>
  <c r="CP155" i="1"/>
  <c r="CN155" i="1"/>
  <c r="CL155" i="1"/>
  <c r="CH155" i="1"/>
  <c r="CF155" i="1"/>
  <c r="CD155" i="1"/>
  <c r="CC155" i="1"/>
  <c r="CB155" i="1"/>
  <c r="BX155" i="1"/>
  <c r="BW155" i="1"/>
  <c r="BV155" i="1"/>
  <c r="BT155" i="1"/>
  <c r="BR155" i="1"/>
  <c r="BP155" i="1"/>
  <c r="BN155" i="1"/>
  <c r="BL155" i="1"/>
  <c r="BJ155" i="1"/>
  <c r="BH155" i="1"/>
  <c r="BG155" i="1"/>
  <c r="BF155" i="1"/>
  <c r="BD155" i="1"/>
  <c r="BB155" i="1"/>
  <c r="AZ155" i="1"/>
  <c r="AX155" i="1"/>
  <c r="AV155" i="1"/>
  <c r="AT155" i="1"/>
  <c r="AR155" i="1"/>
  <c r="AQ155" i="1"/>
  <c r="AP155" i="1"/>
  <c r="AN155" i="1"/>
  <c r="AL155" i="1"/>
  <c r="AJ155" i="1"/>
  <c r="AH155" i="1"/>
  <c r="AD155" i="1"/>
  <c r="AB155" i="1"/>
  <c r="Z155" i="1"/>
  <c r="Y155" i="1"/>
  <c r="X155" i="1"/>
  <c r="V155" i="1"/>
  <c r="T155" i="1"/>
  <c r="R155" i="1"/>
  <c r="P155" i="1"/>
  <c r="N155" i="1"/>
  <c r="DA154" i="1"/>
  <c r="CY154" i="1"/>
  <c r="CW154" i="1"/>
  <c r="CU154" i="1"/>
  <c r="CS154" i="1"/>
  <c r="CQ154" i="1"/>
  <c r="CO154" i="1"/>
  <c r="CM154" i="1"/>
  <c r="CI154" i="1"/>
  <c r="CG154" i="1"/>
  <c r="CE154" i="1"/>
  <c r="CC154" i="1"/>
  <c r="BY154" i="1"/>
  <c r="BW154" i="1"/>
  <c r="BU154" i="1"/>
  <c r="BS154" i="1"/>
  <c r="BQ154" i="1"/>
  <c r="BO154" i="1"/>
  <c r="BL154" i="1"/>
  <c r="BM154" i="1" s="1"/>
  <c r="BK154" i="1"/>
  <c r="BI154" i="1"/>
  <c r="BG154" i="1"/>
  <c r="BE154" i="1"/>
  <c r="BC154" i="1"/>
  <c r="BA154" i="1"/>
  <c r="AY154" i="1"/>
  <c r="AW154" i="1"/>
  <c r="AU154" i="1"/>
  <c r="AS154" i="1"/>
  <c r="AQ154" i="1"/>
  <c r="AO154" i="1"/>
  <c r="AM154" i="1"/>
  <c r="AK154" i="1"/>
  <c r="AI154" i="1"/>
  <c r="AE154" i="1"/>
  <c r="AC154" i="1"/>
  <c r="AA154" i="1"/>
  <c r="Y154" i="1"/>
  <c r="W154" i="1"/>
  <c r="U154" i="1"/>
  <c r="S154" i="1"/>
  <c r="Q154" i="1"/>
  <c r="O154" i="1"/>
  <c r="DD153" i="1"/>
  <c r="DA153" i="1"/>
  <c r="CY153" i="1"/>
  <c r="CW153" i="1"/>
  <c r="CU153" i="1"/>
  <c r="CS153" i="1"/>
  <c r="CQ153" i="1"/>
  <c r="CO153" i="1"/>
  <c r="CM153" i="1"/>
  <c r="CI153" i="1"/>
  <c r="CG153" i="1"/>
  <c r="CE153" i="1"/>
  <c r="CC153" i="1"/>
  <c r="BY153" i="1"/>
  <c r="BW153" i="1"/>
  <c r="BU153" i="1"/>
  <c r="BS153" i="1"/>
  <c r="BQ153" i="1"/>
  <c r="BO153" i="1"/>
  <c r="BM153" i="1"/>
  <c r="BK153" i="1"/>
  <c r="BI153" i="1"/>
  <c r="BG153" i="1"/>
  <c r="BE153" i="1"/>
  <c r="BC153" i="1"/>
  <c r="BA153" i="1"/>
  <c r="AY153" i="1"/>
  <c r="AW153" i="1"/>
  <c r="AU153" i="1"/>
  <c r="AS153" i="1"/>
  <c r="AQ153" i="1"/>
  <c r="AO153" i="1"/>
  <c r="AM153" i="1"/>
  <c r="AK153" i="1"/>
  <c r="AI153" i="1"/>
  <c r="AE153" i="1"/>
  <c r="AC153" i="1"/>
  <c r="AA153" i="1"/>
  <c r="Y153" i="1"/>
  <c r="W153" i="1"/>
  <c r="U153" i="1"/>
  <c r="S153" i="1"/>
  <c r="Q153" i="1"/>
  <c r="O153" i="1"/>
  <c r="DA152" i="1"/>
  <c r="CY152" i="1"/>
  <c r="CW152" i="1"/>
  <c r="CU152" i="1"/>
  <c r="CS152" i="1"/>
  <c r="CQ152" i="1"/>
  <c r="CO152" i="1"/>
  <c r="CM152" i="1"/>
  <c r="CI152" i="1"/>
  <c r="CG152" i="1"/>
  <c r="CE152" i="1"/>
  <c r="CC152" i="1"/>
  <c r="BX152" i="1"/>
  <c r="BY152" i="1" s="1"/>
  <c r="BW152" i="1"/>
  <c r="BU152" i="1"/>
  <c r="BS152" i="1"/>
  <c r="BQ152" i="1"/>
  <c r="BO152" i="1"/>
  <c r="BM152" i="1"/>
  <c r="BK152" i="1"/>
  <c r="BI152" i="1"/>
  <c r="BG152" i="1"/>
  <c r="BE152" i="1"/>
  <c r="BC152" i="1"/>
  <c r="BA152" i="1"/>
  <c r="AY152" i="1"/>
  <c r="AW152" i="1"/>
  <c r="AU152" i="1"/>
  <c r="AS152" i="1"/>
  <c r="AQ152" i="1"/>
  <c r="AO152" i="1"/>
  <c r="AM152" i="1"/>
  <c r="AK152" i="1"/>
  <c r="AI152" i="1"/>
  <c r="AE152" i="1"/>
  <c r="AC152" i="1"/>
  <c r="AA152" i="1"/>
  <c r="Y152" i="1"/>
  <c r="W152" i="1"/>
  <c r="U152" i="1"/>
  <c r="S152" i="1"/>
  <c r="Q152" i="1"/>
  <c r="O152" i="1"/>
  <c r="DD151" i="1"/>
  <c r="DA151" i="1"/>
  <c r="CY151" i="1"/>
  <c r="CW151" i="1"/>
  <c r="CW150" i="1" s="1"/>
  <c r="CU151" i="1"/>
  <c r="CS151" i="1"/>
  <c r="CQ151" i="1"/>
  <c r="CO151" i="1"/>
  <c r="CO150" i="1" s="1"/>
  <c r="CM151" i="1"/>
  <c r="CI151" i="1"/>
  <c r="CG151" i="1"/>
  <c r="CE151" i="1"/>
  <c r="CE150" i="1" s="1"/>
  <c r="CC151" i="1"/>
  <c r="BY151" i="1"/>
  <c r="BW151" i="1"/>
  <c r="BU151" i="1"/>
  <c r="BS151" i="1"/>
  <c r="BQ151" i="1"/>
  <c r="BO151" i="1"/>
  <c r="BM151" i="1"/>
  <c r="BM150" i="1" s="1"/>
  <c r="BK151" i="1"/>
  <c r="BI151" i="1"/>
  <c r="BG151" i="1"/>
  <c r="BE151" i="1"/>
  <c r="BE150" i="1" s="1"/>
  <c r="BC151" i="1"/>
  <c r="BA151" i="1"/>
  <c r="AY151" i="1"/>
  <c r="AW151" i="1"/>
  <c r="AW150" i="1" s="1"/>
  <c r="AU151" i="1"/>
  <c r="AS151" i="1"/>
  <c r="AQ151" i="1"/>
  <c r="AQ150" i="1" s="1"/>
  <c r="AO151" i="1"/>
  <c r="AO150" i="1" s="1"/>
  <c r="AM151" i="1"/>
  <c r="AK151" i="1"/>
  <c r="AI151" i="1"/>
  <c r="AE151" i="1"/>
  <c r="AE150" i="1" s="1"/>
  <c r="AC151" i="1"/>
  <c r="AA151" i="1"/>
  <c r="Y151" i="1"/>
  <c r="W151" i="1"/>
  <c r="W150" i="1" s="1"/>
  <c r="U151" i="1"/>
  <c r="S151" i="1"/>
  <c r="Q151" i="1"/>
  <c r="O151" i="1"/>
  <c r="DC150" i="1"/>
  <c r="DB150" i="1"/>
  <c r="CZ150" i="1"/>
  <c r="CX150" i="1"/>
  <c r="CV150" i="1"/>
  <c r="CT150" i="1"/>
  <c r="CR150" i="1"/>
  <c r="CP150" i="1"/>
  <c r="CN150" i="1"/>
  <c r="CL150" i="1"/>
  <c r="CH150" i="1"/>
  <c r="CG150" i="1"/>
  <c r="CF150" i="1"/>
  <c r="CD150" i="1"/>
  <c r="CB150" i="1"/>
  <c r="BY150" i="1"/>
  <c r="BW150" i="1"/>
  <c r="BV150" i="1"/>
  <c r="BU150" i="1"/>
  <c r="BT150" i="1"/>
  <c r="BR150" i="1"/>
  <c r="BP150" i="1"/>
  <c r="BO150" i="1"/>
  <c r="BN150" i="1"/>
  <c r="BJ150" i="1"/>
  <c r="BH150" i="1"/>
  <c r="BG150" i="1"/>
  <c r="BF150" i="1"/>
  <c r="BD150" i="1"/>
  <c r="BB150" i="1"/>
  <c r="AZ150" i="1"/>
  <c r="AY150" i="1"/>
  <c r="AX150" i="1"/>
  <c r="AV150" i="1"/>
  <c r="AT150" i="1"/>
  <c r="AS150" i="1"/>
  <c r="AR150" i="1"/>
  <c r="AP150" i="1"/>
  <c r="AN150" i="1"/>
  <c r="AL150" i="1"/>
  <c r="AJ150" i="1"/>
  <c r="AI150" i="1"/>
  <c r="AH150" i="1"/>
  <c r="AD150" i="1"/>
  <c r="AB150" i="1"/>
  <c r="Z150" i="1"/>
  <c r="Y150" i="1"/>
  <c r="X150" i="1"/>
  <c r="V150" i="1"/>
  <c r="T150" i="1"/>
  <c r="R150" i="1"/>
  <c r="Q150" i="1"/>
  <c r="P150" i="1"/>
  <c r="N150" i="1"/>
  <c r="DD149" i="1"/>
  <c r="DA149" i="1"/>
  <c r="DA148" i="1" s="1"/>
  <c r="CY149" i="1"/>
  <c r="CY148" i="1" s="1"/>
  <c r="CW149" i="1"/>
  <c r="CW148" i="1" s="1"/>
  <c r="CU149" i="1"/>
  <c r="CU148" i="1" s="1"/>
  <c r="CS149" i="1"/>
  <c r="CS148" i="1" s="1"/>
  <c r="CQ149" i="1"/>
  <c r="CQ148" i="1" s="1"/>
  <c r="CO149" i="1"/>
  <c r="CO148" i="1" s="1"/>
  <c r="CM149" i="1"/>
  <c r="CM148" i="1" s="1"/>
  <c r="CI149" i="1"/>
  <c r="CI148" i="1" s="1"/>
  <c r="CG149" i="1"/>
  <c r="CG148" i="1" s="1"/>
  <c r="CE149" i="1"/>
  <c r="CE148" i="1" s="1"/>
  <c r="CC149" i="1"/>
  <c r="CC148" i="1" s="1"/>
  <c r="BY149" i="1"/>
  <c r="BY148" i="1" s="1"/>
  <c r="BW149" i="1"/>
  <c r="BW148" i="1" s="1"/>
  <c r="BU149" i="1"/>
  <c r="BU148" i="1" s="1"/>
  <c r="BS149" i="1"/>
  <c r="BS148" i="1" s="1"/>
  <c r="BQ149" i="1"/>
  <c r="BO149" i="1"/>
  <c r="BO148" i="1" s="1"/>
  <c r="BM149" i="1"/>
  <c r="BM148" i="1" s="1"/>
  <c r="BK149" i="1"/>
  <c r="BK148" i="1" s="1"/>
  <c r="BI149" i="1"/>
  <c r="BI148" i="1" s="1"/>
  <c r="BG149" i="1"/>
  <c r="BG148" i="1" s="1"/>
  <c r="BE149" i="1"/>
  <c r="BE148" i="1" s="1"/>
  <c r="BC149" i="1"/>
  <c r="BC148" i="1" s="1"/>
  <c r="BA149" i="1"/>
  <c r="BA148" i="1" s="1"/>
  <c r="AY149" i="1"/>
  <c r="AY148" i="1" s="1"/>
  <c r="AW149" i="1"/>
  <c r="AW148" i="1" s="1"/>
  <c r="AU149" i="1"/>
  <c r="AU148" i="1" s="1"/>
  <c r="AS149" i="1"/>
  <c r="AS148" i="1" s="1"/>
  <c r="AQ149" i="1"/>
  <c r="AQ148" i="1" s="1"/>
  <c r="AO149" i="1"/>
  <c r="AO148" i="1" s="1"/>
  <c r="AM149" i="1"/>
  <c r="AM148" i="1" s="1"/>
  <c r="AK149" i="1"/>
  <c r="AK148" i="1" s="1"/>
  <c r="AI149" i="1"/>
  <c r="AI148" i="1" s="1"/>
  <c r="AE149" i="1"/>
  <c r="AE148" i="1" s="1"/>
  <c r="AC149" i="1"/>
  <c r="AC148" i="1" s="1"/>
  <c r="AA149" i="1"/>
  <c r="AA148" i="1" s="1"/>
  <c r="Y149" i="1"/>
  <c r="Y148" i="1" s="1"/>
  <c r="W149" i="1"/>
  <c r="W148" i="1" s="1"/>
  <c r="U149" i="1"/>
  <c r="U148" i="1" s="1"/>
  <c r="S149" i="1"/>
  <c r="S148" i="1" s="1"/>
  <c r="Q149" i="1"/>
  <c r="O149" i="1"/>
  <c r="O148" i="1" s="1"/>
  <c r="DD148" i="1"/>
  <c r="DC148" i="1"/>
  <c r="DB148" i="1"/>
  <c r="CZ148" i="1"/>
  <c r="CX148" i="1"/>
  <c r="CV148" i="1"/>
  <c r="CT148" i="1"/>
  <c r="CR148" i="1"/>
  <c r="CP148" i="1"/>
  <c r="CN148" i="1"/>
  <c r="CL148" i="1"/>
  <c r="CH148" i="1"/>
  <c r="CF148" i="1"/>
  <c r="CD148" i="1"/>
  <c r="CB148" i="1"/>
  <c r="BX148" i="1"/>
  <c r="BV148" i="1"/>
  <c r="BT148" i="1"/>
  <c r="BR148" i="1"/>
  <c r="BQ148" i="1"/>
  <c r="BP148" i="1"/>
  <c r="BN148" i="1"/>
  <c r="BL148" i="1"/>
  <c r="BJ148" i="1"/>
  <c r="BH148" i="1"/>
  <c r="BF148" i="1"/>
  <c r="BD148" i="1"/>
  <c r="BB148" i="1"/>
  <c r="AZ148" i="1"/>
  <c r="AX148" i="1"/>
  <c r="AV148" i="1"/>
  <c r="AT148" i="1"/>
  <c r="AR148" i="1"/>
  <c r="AP148" i="1"/>
  <c r="AN148" i="1"/>
  <c r="AL148" i="1"/>
  <c r="AJ148" i="1"/>
  <c r="AH148" i="1"/>
  <c r="AD148" i="1"/>
  <c r="AB148" i="1"/>
  <c r="Z148" i="1"/>
  <c r="X148" i="1"/>
  <c r="V148" i="1"/>
  <c r="T148" i="1"/>
  <c r="R148" i="1"/>
  <c r="P148" i="1"/>
  <c r="N148" i="1"/>
  <c r="DD147" i="1"/>
  <c r="DA147" i="1"/>
  <c r="CY147" i="1"/>
  <c r="CY146" i="1" s="1"/>
  <c r="CW147" i="1"/>
  <c r="CU147" i="1"/>
  <c r="CU146" i="1" s="1"/>
  <c r="CS147" i="1"/>
  <c r="CS146" i="1" s="1"/>
  <c r="CQ147" i="1"/>
  <c r="CQ146" i="1" s="1"/>
  <c r="CO147" i="1"/>
  <c r="CM147" i="1"/>
  <c r="CM146" i="1" s="1"/>
  <c r="CI147" i="1"/>
  <c r="CG147" i="1"/>
  <c r="CG146" i="1" s="1"/>
  <c r="CE147" i="1"/>
  <c r="CC147" i="1"/>
  <c r="CC146" i="1" s="1"/>
  <c r="BY147" i="1"/>
  <c r="BY146" i="1" s="1"/>
  <c r="BW147" i="1"/>
  <c r="BW146" i="1" s="1"/>
  <c r="BU147" i="1"/>
  <c r="BU146" i="1" s="1"/>
  <c r="BS147" i="1"/>
  <c r="BS146" i="1" s="1"/>
  <c r="BQ147" i="1"/>
  <c r="BQ146" i="1" s="1"/>
  <c r="BO147" i="1"/>
  <c r="BO146" i="1" s="1"/>
  <c r="BM147" i="1"/>
  <c r="BK147" i="1"/>
  <c r="BK146" i="1" s="1"/>
  <c r="BI147" i="1"/>
  <c r="BI146" i="1" s="1"/>
  <c r="BG147" i="1"/>
  <c r="BG146" i="1" s="1"/>
  <c r="BE147" i="1"/>
  <c r="BC147" i="1"/>
  <c r="BC146" i="1" s="1"/>
  <c r="BA147" i="1"/>
  <c r="BA146" i="1" s="1"/>
  <c r="AY147" i="1"/>
  <c r="AY146" i="1" s="1"/>
  <c r="AW147" i="1"/>
  <c r="AW146" i="1" s="1"/>
  <c r="AU147" i="1"/>
  <c r="AU146" i="1" s="1"/>
  <c r="AS147" i="1"/>
  <c r="AS146" i="1" s="1"/>
  <c r="AQ147" i="1"/>
  <c r="AQ146" i="1" s="1"/>
  <c r="AO147" i="1"/>
  <c r="AM147" i="1"/>
  <c r="AM146" i="1" s="1"/>
  <c r="AK147" i="1"/>
  <c r="AK146" i="1" s="1"/>
  <c r="AI147" i="1"/>
  <c r="AI146" i="1" s="1"/>
  <c r="AE147" i="1"/>
  <c r="AC147" i="1"/>
  <c r="AC146" i="1" s="1"/>
  <c r="AA147" i="1"/>
  <c r="AA146" i="1" s="1"/>
  <c r="Y147" i="1"/>
  <c r="Y146" i="1" s="1"/>
  <c r="W147" i="1"/>
  <c r="U147" i="1"/>
  <c r="U146" i="1" s="1"/>
  <c r="S147" i="1"/>
  <c r="S146" i="1" s="1"/>
  <c r="Q147" i="1"/>
  <c r="Q146" i="1" s="1"/>
  <c r="O147" i="1"/>
  <c r="DC146" i="1"/>
  <c r="DB146" i="1"/>
  <c r="DA146" i="1"/>
  <c r="CZ146" i="1"/>
  <c r="CX146" i="1"/>
  <c r="CW146" i="1"/>
  <c r="CV146" i="1"/>
  <c r="CT146" i="1"/>
  <c r="CR146" i="1"/>
  <c r="CP146" i="1"/>
  <c r="CO146" i="1"/>
  <c r="CN146" i="1"/>
  <c r="CL146" i="1"/>
  <c r="CI146" i="1"/>
  <c r="CH146" i="1"/>
  <c r="CF146" i="1"/>
  <c r="CE146" i="1"/>
  <c r="CD146" i="1"/>
  <c r="CB146" i="1"/>
  <c r="BX146" i="1"/>
  <c r="BV146" i="1"/>
  <c r="BT146" i="1"/>
  <c r="BR146" i="1"/>
  <c r="BP146" i="1"/>
  <c r="BN146" i="1"/>
  <c r="BM146" i="1"/>
  <c r="BL146" i="1"/>
  <c r="BJ146" i="1"/>
  <c r="BH146" i="1"/>
  <c r="BF146" i="1"/>
  <c r="BE146" i="1"/>
  <c r="BD146" i="1"/>
  <c r="BB146" i="1"/>
  <c r="AZ146" i="1"/>
  <c r="AX146" i="1"/>
  <c r="AV146" i="1"/>
  <c r="AT146" i="1"/>
  <c r="AR146" i="1"/>
  <c r="AP146" i="1"/>
  <c r="AO146" i="1"/>
  <c r="AN146" i="1"/>
  <c r="AL146" i="1"/>
  <c r="AJ146" i="1"/>
  <c r="AH146" i="1"/>
  <c r="AE146" i="1"/>
  <c r="AD146" i="1"/>
  <c r="AB146" i="1"/>
  <c r="Z146" i="1"/>
  <c r="X146" i="1"/>
  <c r="W146" i="1"/>
  <c r="V146" i="1"/>
  <c r="T146" i="1"/>
  <c r="R146" i="1"/>
  <c r="P146" i="1"/>
  <c r="O146" i="1"/>
  <c r="N146" i="1"/>
  <c r="DA145" i="1"/>
  <c r="DA144" i="1" s="1"/>
  <c r="CY145" i="1"/>
  <c r="CY144" i="1" s="1"/>
  <c r="CW145" i="1"/>
  <c r="CU145" i="1"/>
  <c r="CU144" i="1" s="1"/>
  <c r="CS145" i="1"/>
  <c r="CQ145" i="1"/>
  <c r="CQ144" i="1" s="1"/>
  <c r="CO145" i="1"/>
  <c r="CO144" i="1" s="1"/>
  <c r="CM145" i="1"/>
  <c r="CM144" i="1" s="1"/>
  <c r="CI145" i="1"/>
  <c r="CI144" i="1" s="1"/>
  <c r="CG145" i="1"/>
  <c r="CG144" i="1" s="1"/>
  <c r="CE145" i="1"/>
  <c r="CC145" i="1"/>
  <c r="CC144" i="1" s="1"/>
  <c r="BY145" i="1"/>
  <c r="BY144" i="1" s="1"/>
  <c r="BW145" i="1"/>
  <c r="BW144" i="1" s="1"/>
  <c r="BU145" i="1"/>
  <c r="BU144" i="1" s="1"/>
  <c r="BS145" i="1"/>
  <c r="BS144" i="1" s="1"/>
  <c r="BQ145" i="1"/>
  <c r="BO145" i="1"/>
  <c r="BO144" i="1" s="1"/>
  <c r="BM145" i="1"/>
  <c r="BM144" i="1" s="1"/>
  <c r="BK145" i="1"/>
  <c r="BI145" i="1"/>
  <c r="BI144" i="1" s="1"/>
  <c r="BG145" i="1"/>
  <c r="BG144" i="1" s="1"/>
  <c r="BE145" i="1"/>
  <c r="BE144" i="1" s="1"/>
  <c r="BC145" i="1"/>
  <c r="BC144" i="1" s="1"/>
  <c r="BA145" i="1"/>
  <c r="BA144" i="1" s="1"/>
  <c r="AY145" i="1"/>
  <c r="AY144" i="1" s="1"/>
  <c r="AW145" i="1"/>
  <c r="AW144" i="1" s="1"/>
  <c r="AU145" i="1"/>
  <c r="AS145" i="1"/>
  <c r="AS144" i="1" s="1"/>
  <c r="AQ145" i="1"/>
  <c r="AQ144" i="1" s="1"/>
  <c r="AO145" i="1"/>
  <c r="AO144" i="1" s="1"/>
  <c r="AM145" i="1"/>
  <c r="AM144" i="1" s="1"/>
  <c r="AK145" i="1"/>
  <c r="AK144" i="1" s="1"/>
  <c r="AI145" i="1"/>
  <c r="AI144" i="1" s="1"/>
  <c r="AD145" i="1"/>
  <c r="DD145" i="1" s="1"/>
  <c r="AC145" i="1"/>
  <c r="AC144" i="1" s="1"/>
  <c r="AA145" i="1"/>
  <c r="AA144" i="1" s="1"/>
  <c r="Y145" i="1"/>
  <c r="Y144" i="1" s="1"/>
  <c r="W145" i="1"/>
  <c r="W144" i="1" s="1"/>
  <c r="U145" i="1"/>
  <c r="S145" i="1"/>
  <c r="S144" i="1" s="1"/>
  <c r="Q145" i="1"/>
  <c r="Q144" i="1" s="1"/>
  <c r="O145" i="1"/>
  <c r="O144" i="1" s="1"/>
  <c r="DC144" i="1"/>
  <c r="DB144" i="1"/>
  <c r="CZ144" i="1"/>
  <c r="CX144" i="1"/>
  <c r="CW144" i="1"/>
  <c r="CV144" i="1"/>
  <c r="CT144" i="1"/>
  <c r="CS144" i="1"/>
  <c r="CR144" i="1"/>
  <c r="CP144" i="1"/>
  <c r="CN144" i="1"/>
  <c r="CL144" i="1"/>
  <c r="CH144" i="1"/>
  <c r="CF144" i="1"/>
  <c r="CE144" i="1"/>
  <c r="CD144" i="1"/>
  <c r="CB144" i="1"/>
  <c r="BX144" i="1"/>
  <c r="BV144" i="1"/>
  <c r="BT144" i="1"/>
  <c r="BR144" i="1"/>
  <c r="BQ144" i="1"/>
  <c r="BP144" i="1"/>
  <c r="BN144" i="1"/>
  <c r="BL144" i="1"/>
  <c r="BK144" i="1"/>
  <c r="BJ144" i="1"/>
  <c r="BH144" i="1"/>
  <c r="BF144" i="1"/>
  <c r="BD144" i="1"/>
  <c r="BB144" i="1"/>
  <c r="AZ144" i="1"/>
  <c r="AX144" i="1"/>
  <c r="AV144" i="1"/>
  <c r="AU144" i="1"/>
  <c r="AT144" i="1"/>
  <c r="AR144" i="1"/>
  <c r="AP144" i="1"/>
  <c r="AN144" i="1"/>
  <c r="AL144" i="1"/>
  <c r="AJ144" i="1"/>
  <c r="AH144" i="1"/>
  <c r="AB144" i="1"/>
  <c r="Z144" i="1"/>
  <c r="X144" i="1"/>
  <c r="V144" i="1"/>
  <c r="U144" i="1"/>
  <c r="T144" i="1"/>
  <c r="R144" i="1"/>
  <c r="P144" i="1"/>
  <c r="N144" i="1"/>
  <c r="DD143" i="1"/>
  <c r="DA143" i="1"/>
  <c r="CY143" i="1"/>
  <c r="CW143" i="1"/>
  <c r="CU143" i="1"/>
  <c r="CS143" i="1"/>
  <c r="CQ143" i="1"/>
  <c r="CO143" i="1"/>
  <c r="CM143" i="1"/>
  <c r="CI143" i="1"/>
  <c r="CG143" i="1"/>
  <c r="CE143" i="1"/>
  <c r="CC143" i="1"/>
  <c r="BY143" i="1"/>
  <c r="BW143" i="1"/>
  <c r="BU143" i="1"/>
  <c r="BS143" i="1"/>
  <c r="BQ143" i="1"/>
  <c r="BO143" i="1"/>
  <c r="BM143" i="1"/>
  <c r="BK143" i="1"/>
  <c r="BI143" i="1"/>
  <c r="BG143" i="1"/>
  <c r="BE143" i="1"/>
  <c r="BC143" i="1"/>
  <c r="BA143" i="1"/>
  <c r="AY143" i="1"/>
  <c r="AW143" i="1"/>
  <c r="AU143" i="1"/>
  <c r="AS143" i="1"/>
  <c r="AQ143" i="1"/>
  <c r="AO143" i="1"/>
  <c r="AM143" i="1"/>
  <c r="AK143" i="1"/>
  <c r="AI143" i="1"/>
  <c r="AE143" i="1"/>
  <c r="AC143" i="1"/>
  <c r="AA143" i="1"/>
  <c r="Y143" i="1"/>
  <c r="W143" i="1"/>
  <c r="U143" i="1"/>
  <c r="S143" i="1"/>
  <c r="Q143" i="1"/>
  <c r="O143" i="1"/>
  <c r="DD142" i="1"/>
  <c r="DA142" i="1"/>
  <c r="CY142" i="1"/>
  <c r="CW142" i="1"/>
  <c r="CU142" i="1"/>
  <c r="CS142" i="1"/>
  <c r="CQ142" i="1"/>
  <c r="CO142" i="1"/>
  <c r="CM142" i="1"/>
  <c r="CI142" i="1"/>
  <c r="CG142" i="1"/>
  <c r="CE142" i="1"/>
  <c r="CC142" i="1"/>
  <c r="BY142" i="1"/>
  <c r="BW142" i="1"/>
  <c r="BU142" i="1"/>
  <c r="BS142" i="1"/>
  <c r="BQ142" i="1"/>
  <c r="BO142" i="1"/>
  <c r="BM142" i="1"/>
  <c r="BK142" i="1"/>
  <c r="BI142" i="1"/>
  <c r="BG142" i="1"/>
  <c r="BE142" i="1"/>
  <c r="BC142" i="1"/>
  <c r="BA142" i="1"/>
  <c r="AY142" i="1"/>
  <c r="AW142" i="1"/>
  <c r="AU142" i="1"/>
  <c r="AS142" i="1"/>
  <c r="AQ142" i="1"/>
  <c r="AO142" i="1"/>
  <c r="AM142" i="1"/>
  <c r="AK142" i="1"/>
  <c r="AI142" i="1"/>
  <c r="AE142" i="1"/>
  <c r="AC142" i="1"/>
  <c r="AA142" i="1"/>
  <c r="Y142" i="1"/>
  <c r="W142" i="1"/>
  <c r="U142" i="1"/>
  <c r="S142" i="1"/>
  <c r="Q142" i="1"/>
  <c r="O142" i="1"/>
  <c r="DD141" i="1"/>
  <c r="DA141" i="1"/>
  <c r="DA140" i="1" s="1"/>
  <c r="CY141" i="1"/>
  <c r="CY140" i="1" s="1"/>
  <c r="CW141" i="1"/>
  <c r="CW140" i="1" s="1"/>
  <c r="CU141" i="1"/>
  <c r="CU140" i="1" s="1"/>
  <c r="CS141" i="1"/>
  <c r="CS140" i="1" s="1"/>
  <c r="CQ141" i="1"/>
  <c r="CQ140" i="1" s="1"/>
  <c r="CO141" i="1"/>
  <c r="CO140" i="1" s="1"/>
  <c r="CM141" i="1"/>
  <c r="CM140" i="1" s="1"/>
  <c r="CI141" i="1"/>
  <c r="CI140" i="1" s="1"/>
  <c r="CG141" i="1"/>
  <c r="CG140" i="1" s="1"/>
  <c r="CE141" i="1"/>
  <c r="CE140" i="1" s="1"/>
  <c r="CC141" i="1"/>
  <c r="CC140" i="1" s="1"/>
  <c r="BY141" i="1"/>
  <c r="BY140" i="1" s="1"/>
  <c r="BW141" i="1"/>
  <c r="BW140" i="1" s="1"/>
  <c r="BU141" i="1"/>
  <c r="BU140" i="1" s="1"/>
  <c r="BS141" i="1"/>
  <c r="BS140" i="1" s="1"/>
  <c r="BQ141" i="1"/>
  <c r="BQ140" i="1" s="1"/>
  <c r="BO141" i="1"/>
  <c r="BO140" i="1" s="1"/>
  <c r="BM141" i="1"/>
  <c r="BM140" i="1" s="1"/>
  <c r="BK141" i="1"/>
  <c r="BK140" i="1" s="1"/>
  <c r="BI141" i="1"/>
  <c r="BI140" i="1" s="1"/>
  <c r="BG141" i="1"/>
  <c r="BG140" i="1" s="1"/>
  <c r="BE141" i="1"/>
  <c r="BE140" i="1" s="1"/>
  <c r="BC141" i="1"/>
  <c r="BC140" i="1" s="1"/>
  <c r="BA141" i="1"/>
  <c r="BA140" i="1" s="1"/>
  <c r="AY141" i="1"/>
  <c r="AY140" i="1" s="1"/>
  <c r="AW141" i="1"/>
  <c r="AW140" i="1" s="1"/>
  <c r="AU141" i="1"/>
  <c r="AU140" i="1" s="1"/>
  <c r="AS141" i="1"/>
  <c r="AS140" i="1" s="1"/>
  <c r="AQ141" i="1"/>
  <c r="AQ140" i="1" s="1"/>
  <c r="AO141" i="1"/>
  <c r="AO140" i="1" s="1"/>
  <c r="AM141" i="1"/>
  <c r="AM140" i="1" s="1"/>
  <c r="AK141" i="1"/>
  <c r="AK140" i="1" s="1"/>
  <c r="AI141" i="1"/>
  <c r="AI140" i="1" s="1"/>
  <c r="AE141" i="1"/>
  <c r="AE140" i="1" s="1"/>
  <c r="AC141" i="1"/>
  <c r="AC140" i="1" s="1"/>
  <c r="AA141" i="1"/>
  <c r="AA140" i="1" s="1"/>
  <c r="Y141" i="1"/>
  <c r="Y140" i="1" s="1"/>
  <c r="W141" i="1"/>
  <c r="W140" i="1" s="1"/>
  <c r="U141" i="1"/>
  <c r="U140" i="1" s="1"/>
  <c r="S141" i="1"/>
  <c r="S140" i="1" s="1"/>
  <c r="Q141" i="1"/>
  <c r="O141" i="1"/>
  <c r="O140" i="1" s="1"/>
  <c r="DD140" i="1"/>
  <c r="DC140" i="1"/>
  <c r="DB140" i="1"/>
  <c r="CZ140" i="1"/>
  <c r="CX140" i="1"/>
  <c r="CV140" i="1"/>
  <c r="CT140" i="1"/>
  <c r="CR140" i="1"/>
  <c r="CP140" i="1"/>
  <c r="CN140" i="1"/>
  <c r="CL140" i="1"/>
  <c r="CH140" i="1"/>
  <c r="CF140" i="1"/>
  <c r="CD140" i="1"/>
  <c r="CB140" i="1"/>
  <c r="BX140" i="1"/>
  <c r="BV140" i="1"/>
  <c r="BT140" i="1"/>
  <c r="BR140" i="1"/>
  <c r="BP140" i="1"/>
  <c r="BN140" i="1"/>
  <c r="BL140" i="1"/>
  <c r="BJ140" i="1"/>
  <c r="BH140" i="1"/>
  <c r="BF140" i="1"/>
  <c r="BD140" i="1"/>
  <c r="BB140" i="1"/>
  <c r="AZ140" i="1"/>
  <c r="AX140" i="1"/>
  <c r="AV140" i="1"/>
  <c r="AT140" i="1"/>
  <c r="AR140" i="1"/>
  <c r="AP140" i="1"/>
  <c r="AN140" i="1"/>
  <c r="AL140" i="1"/>
  <c r="AJ140" i="1"/>
  <c r="AH140" i="1"/>
  <c r="AD140" i="1"/>
  <c r="AB140" i="1"/>
  <c r="Z140" i="1"/>
  <c r="X140" i="1"/>
  <c r="V140" i="1"/>
  <c r="T140" i="1"/>
  <c r="R140" i="1"/>
  <c r="P140" i="1"/>
  <c r="N140" i="1"/>
  <c r="DA139" i="1"/>
  <c r="DA138" i="1" s="1"/>
  <c r="CY139" i="1"/>
  <c r="CY138" i="1" s="1"/>
  <c r="CW139" i="1"/>
  <c r="CW138" i="1" s="1"/>
  <c r="CU139" i="1"/>
  <c r="CU138" i="1" s="1"/>
  <c r="CS139" i="1"/>
  <c r="CS138" i="1" s="1"/>
  <c r="CQ139" i="1"/>
  <c r="CO139" i="1"/>
  <c r="CO138" i="1" s="1"/>
  <c r="CM139" i="1"/>
  <c r="CM138" i="1" s="1"/>
  <c r="CI139" i="1"/>
  <c r="CI138" i="1" s="1"/>
  <c r="CG139" i="1"/>
  <c r="CG138" i="1" s="1"/>
  <c r="CE139" i="1"/>
  <c r="CE138" i="1" s="1"/>
  <c r="CC139" i="1"/>
  <c r="CC138" i="1" s="1"/>
  <c r="BX139" i="1"/>
  <c r="DD139" i="1" s="1"/>
  <c r="BW139" i="1"/>
  <c r="BW138" i="1" s="1"/>
  <c r="BU139" i="1"/>
  <c r="BU138" i="1" s="1"/>
  <c r="BS139" i="1"/>
  <c r="BS138" i="1" s="1"/>
  <c r="BQ139" i="1"/>
  <c r="BQ138" i="1" s="1"/>
  <c r="BO139" i="1"/>
  <c r="BO138" i="1" s="1"/>
  <c r="BM139" i="1"/>
  <c r="BM138" i="1" s="1"/>
  <c r="BK139" i="1"/>
  <c r="BK138" i="1" s="1"/>
  <c r="BI139" i="1"/>
  <c r="BI138" i="1" s="1"/>
  <c r="BG139" i="1"/>
  <c r="BG138" i="1" s="1"/>
  <c r="BE139" i="1"/>
  <c r="BE138" i="1" s="1"/>
  <c r="BC139" i="1"/>
  <c r="BC138" i="1" s="1"/>
  <c r="BA139" i="1"/>
  <c r="BA138" i="1" s="1"/>
  <c r="AY139" i="1"/>
  <c r="AY138" i="1" s="1"/>
  <c r="AW139" i="1"/>
  <c r="AW138" i="1" s="1"/>
  <c r="AU139" i="1"/>
  <c r="AU138" i="1" s="1"/>
  <c r="AS139" i="1"/>
  <c r="AS138" i="1" s="1"/>
  <c r="AQ139" i="1"/>
  <c r="AQ138" i="1" s="1"/>
  <c r="AO139" i="1"/>
  <c r="AO138" i="1" s="1"/>
  <c r="AM139" i="1"/>
  <c r="AM138" i="1" s="1"/>
  <c r="AK139" i="1"/>
  <c r="AK138" i="1" s="1"/>
  <c r="AI139" i="1"/>
  <c r="AI138" i="1" s="1"/>
  <c r="AE139" i="1"/>
  <c r="AE138" i="1" s="1"/>
  <c r="AC139" i="1"/>
  <c r="AC138" i="1" s="1"/>
  <c r="AA139" i="1"/>
  <c r="AA138" i="1" s="1"/>
  <c r="Y139" i="1"/>
  <c r="Y138" i="1" s="1"/>
  <c r="W139" i="1"/>
  <c r="W138" i="1" s="1"/>
  <c r="U139" i="1"/>
  <c r="U138" i="1" s="1"/>
  <c r="S139" i="1"/>
  <c r="S138" i="1" s="1"/>
  <c r="Q139" i="1"/>
  <c r="Q138" i="1" s="1"/>
  <c r="O139" i="1"/>
  <c r="DC138" i="1"/>
  <c r="DB138" i="1"/>
  <c r="CZ138" i="1"/>
  <c r="CX138" i="1"/>
  <c r="CV138" i="1"/>
  <c r="CT138" i="1"/>
  <c r="CR138" i="1"/>
  <c r="CQ138" i="1"/>
  <c r="CP138" i="1"/>
  <c r="CN138" i="1"/>
  <c r="CL138" i="1"/>
  <c r="CH138" i="1"/>
  <c r="CF138" i="1"/>
  <c r="CD138" i="1"/>
  <c r="CB138" i="1"/>
  <c r="BV138" i="1"/>
  <c r="BT138" i="1"/>
  <c r="BR138" i="1"/>
  <c r="BP138" i="1"/>
  <c r="BN138" i="1"/>
  <c r="BL138" i="1"/>
  <c r="BJ138" i="1"/>
  <c r="BH138" i="1"/>
  <c r="BF138" i="1"/>
  <c r="BD138" i="1"/>
  <c r="BB138" i="1"/>
  <c r="AZ138" i="1"/>
  <c r="AX138" i="1"/>
  <c r="AV138" i="1"/>
  <c r="AT138" i="1"/>
  <c r="AR138" i="1"/>
  <c r="AP138" i="1"/>
  <c r="AN138" i="1"/>
  <c r="AL138" i="1"/>
  <c r="AJ138" i="1"/>
  <c r="AH138" i="1"/>
  <c r="AD138" i="1"/>
  <c r="AB138" i="1"/>
  <c r="Z138" i="1"/>
  <c r="X138" i="1"/>
  <c r="V138" i="1"/>
  <c r="T138" i="1"/>
  <c r="R138" i="1"/>
  <c r="P138" i="1"/>
  <c r="O138" i="1"/>
  <c r="N138" i="1"/>
  <c r="DA137" i="1"/>
  <c r="DA136" i="1" s="1"/>
  <c r="CY137" i="1"/>
  <c r="CY136" i="1" s="1"/>
  <c r="CW137" i="1"/>
  <c r="CW136" i="1" s="1"/>
  <c r="CU137" i="1"/>
  <c r="CU136" i="1" s="1"/>
  <c r="CS137" i="1"/>
  <c r="CS136" i="1" s="1"/>
  <c r="CQ137" i="1"/>
  <c r="CO137" i="1"/>
  <c r="CO136" i="1" s="1"/>
  <c r="CM137" i="1"/>
  <c r="CM136" i="1" s="1"/>
  <c r="CI137" i="1"/>
  <c r="CI136" i="1" s="1"/>
  <c r="CG137" i="1"/>
  <c r="CE137" i="1"/>
  <c r="CE136" i="1" s="1"/>
  <c r="CC137" i="1"/>
  <c r="CC136" i="1" s="1"/>
  <c r="BX137" i="1"/>
  <c r="DD137" i="1" s="1"/>
  <c r="BW137" i="1"/>
  <c r="BW136" i="1" s="1"/>
  <c r="BU137" i="1"/>
  <c r="BU136" i="1" s="1"/>
  <c r="BS137" i="1"/>
  <c r="BS136" i="1" s="1"/>
  <c r="BQ137" i="1"/>
  <c r="BQ136" i="1" s="1"/>
  <c r="BO137" i="1"/>
  <c r="BO136" i="1" s="1"/>
  <c r="BM137" i="1"/>
  <c r="BM136" i="1" s="1"/>
  <c r="BK137" i="1"/>
  <c r="BK136" i="1" s="1"/>
  <c r="BI137" i="1"/>
  <c r="BI136" i="1" s="1"/>
  <c r="BG137" i="1"/>
  <c r="BG136" i="1" s="1"/>
  <c r="BE137" i="1"/>
  <c r="BE136" i="1" s="1"/>
  <c r="BC137" i="1"/>
  <c r="BC136" i="1" s="1"/>
  <c r="BA137" i="1"/>
  <c r="BA136" i="1" s="1"/>
  <c r="AY137" i="1"/>
  <c r="AY136" i="1" s="1"/>
  <c r="AW137" i="1"/>
  <c r="AW136" i="1" s="1"/>
  <c r="AU137" i="1"/>
  <c r="AU136" i="1" s="1"/>
  <c r="AS137" i="1"/>
  <c r="AS136" i="1" s="1"/>
  <c r="AQ137" i="1"/>
  <c r="AQ136" i="1" s="1"/>
  <c r="AO137" i="1"/>
  <c r="AO136" i="1" s="1"/>
  <c r="AM137" i="1"/>
  <c r="AM136" i="1" s="1"/>
  <c r="AK137" i="1"/>
  <c r="AK136" i="1" s="1"/>
  <c r="AI137" i="1"/>
  <c r="AI136" i="1" s="1"/>
  <c r="AE137" i="1"/>
  <c r="AE136" i="1" s="1"/>
  <c r="AC137" i="1"/>
  <c r="AC136" i="1" s="1"/>
  <c r="AA137" i="1"/>
  <c r="AA136" i="1" s="1"/>
  <c r="Y137" i="1"/>
  <c r="Y136" i="1" s="1"/>
  <c r="W137" i="1"/>
  <c r="W136" i="1" s="1"/>
  <c r="U137" i="1"/>
  <c r="U136" i="1" s="1"/>
  <c r="S137" i="1"/>
  <c r="S136" i="1" s="1"/>
  <c r="Q137" i="1"/>
  <c r="O137" i="1"/>
  <c r="O136" i="1" s="1"/>
  <c r="DC136" i="1"/>
  <c r="DB136" i="1"/>
  <c r="CZ136" i="1"/>
  <c r="CX136" i="1"/>
  <c r="CV136" i="1"/>
  <c r="CT136" i="1"/>
  <c r="CR136" i="1"/>
  <c r="CQ136" i="1"/>
  <c r="CP136" i="1"/>
  <c r="CN136" i="1"/>
  <c r="CL136" i="1"/>
  <c r="CH136" i="1"/>
  <c r="CG136" i="1"/>
  <c r="CF136" i="1"/>
  <c r="CD136" i="1"/>
  <c r="CB136" i="1"/>
  <c r="BV136" i="1"/>
  <c r="BT136" i="1"/>
  <c r="BR136" i="1"/>
  <c r="BP136" i="1"/>
  <c r="BN136" i="1"/>
  <c r="BL136" i="1"/>
  <c r="BJ136" i="1"/>
  <c r="BH136" i="1"/>
  <c r="BF136" i="1"/>
  <c r="BD136" i="1"/>
  <c r="BB136" i="1"/>
  <c r="AZ136" i="1"/>
  <c r="AX136" i="1"/>
  <c r="AV136" i="1"/>
  <c r="AT136" i="1"/>
  <c r="AR136" i="1"/>
  <c r="AP136" i="1"/>
  <c r="AN136" i="1"/>
  <c r="AL136" i="1"/>
  <c r="AJ136" i="1"/>
  <c r="AH136" i="1"/>
  <c r="AD136" i="1"/>
  <c r="AB136" i="1"/>
  <c r="Z136" i="1"/>
  <c r="X136" i="1"/>
  <c r="V136" i="1"/>
  <c r="T136" i="1"/>
  <c r="R136" i="1"/>
  <c r="P136" i="1"/>
  <c r="N136" i="1"/>
  <c r="DD135" i="1"/>
  <c r="DA135" i="1"/>
  <c r="CY135" i="1"/>
  <c r="CW135" i="1"/>
  <c r="CU135" i="1"/>
  <c r="CS135" i="1"/>
  <c r="CQ135" i="1"/>
  <c r="CO135" i="1"/>
  <c r="CM135" i="1"/>
  <c r="CI135" i="1"/>
  <c r="CG135" i="1"/>
  <c r="CE135" i="1"/>
  <c r="CC135" i="1"/>
  <c r="BY135" i="1"/>
  <c r="BW135" i="1"/>
  <c r="BU135" i="1"/>
  <c r="BS135" i="1"/>
  <c r="BQ135" i="1"/>
  <c r="BO135" i="1"/>
  <c r="BM135" i="1"/>
  <c r="BK135" i="1"/>
  <c r="BI135" i="1"/>
  <c r="BG135" i="1"/>
  <c r="BE135" i="1"/>
  <c r="BC135" i="1"/>
  <c r="BA135" i="1"/>
  <c r="AY135" i="1"/>
  <c r="AW135" i="1"/>
  <c r="AU135" i="1"/>
  <c r="AS135" i="1"/>
  <c r="AQ135" i="1"/>
  <c r="AO135" i="1"/>
  <c r="AM135" i="1"/>
  <c r="AK135" i="1"/>
  <c r="AI135" i="1"/>
  <c r="AE135" i="1"/>
  <c r="AC135" i="1"/>
  <c r="AA135" i="1"/>
  <c r="Y135" i="1"/>
  <c r="W135" i="1"/>
  <c r="U135" i="1"/>
  <c r="S135" i="1"/>
  <c r="Q135" i="1"/>
  <c r="O135" i="1"/>
  <c r="DD134" i="1"/>
  <c r="DA134" i="1"/>
  <c r="DA133" i="1" s="1"/>
  <c r="CY134" i="1"/>
  <c r="CY133" i="1" s="1"/>
  <c r="CW134" i="1"/>
  <c r="CU134" i="1"/>
  <c r="CS134" i="1"/>
  <c r="CQ134" i="1"/>
  <c r="CQ133" i="1" s="1"/>
  <c r="CO134" i="1"/>
  <c r="CO133" i="1" s="1"/>
  <c r="CM134" i="1"/>
  <c r="CI134" i="1"/>
  <c r="CI133" i="1" s="1"/>
  <c r="CG134" i="1"/>
  <c r="CG133" i="1" s="1"/>
  <c r="CE134" i="1"/>
  <c r="CC134" i="1"/>
  <c r="BY134" i="1"/>
  <c r="BY133" i="1" s="1"/>
  <c r="BW134" i="1"/>
  <c r="BW133" i="1" s="1"/>
  <c r="BU134" i="1"/>
  <c r="BU133" i="1" s="1"/>
  <c r="BS134" i="1"/>
  <c r="BQ134" i="1"/>
  <c r="BQ133" i="1" s="1"/>
  <c r="BO134" i="1"/>
  <c r="BO133" i="1" s="1"/>
  <c r="BM134" i="1"/>
  <c r="BK134" i="1"/>
  <c r="BI134" i="1"/>
  <c r="BG134" i="1"/>
  <c r="BG133" i="1" s="1"/>
  <c r="BE134" i="1"/>
  <c r="BE133" i="1" s="1"/>
  <c r="BC134" i="1"/>
  <c r="BA134" i="1"/>
  <c r="BA133" i="1" s="1"/>
  <c r="AY134" i="1"/>
  <c r="AY133" i="1" s="1"/>
  <c r="AW134" i="1"/>
  <c r="AU134" i="1"/>
  <c r="AS134" i="1"/>
  <c r="AS133" i="1" s="1"/>
  <c r="AQ134" i="1"/>
  <c r="AQ133" i="1" s="1"/>
  <c r="AO134" i="1"/>
  <c r="AO133" i="1" s="1"/>
  <c r="AM134" i="1"/>
  <c r="AK134" i="1"/>
  <c r="AK133" i="1" s="1"/>
  <c r="AI134" i="1"/>
  <c r="AI133" i="1" s="1"/>
  <c r="AE134" i="1"/>
  <c r="AC134" i="1"/>
  <c r="AA134" i="1"/>
  <c r="Y134" i="1"/>
  <c r="Y133" i="1" s="1"/>
  <c r="W134" i="1"/>
  <c r="W133" i="1" s="1"/>
  <c r="U134" i="1"/>
  <c r="S134" i="1"/>
  <c r="S133" i="1" s="1"/>
  <c r="Q134" i="1"/>
  <c r="Q133" i="1" s="1"/>
  <c r="O134" i="1"/>
  <c r="DD133" i="1"/>
  <c r="DC133" i="1"/>
  <c r="DB133" i="1"/>
  <c r="CZ133" i="1"/>
  <c r="CX133" i="1"/>
  <c r="CW133" i="1"/>
  <c r="CV133" i="1"/>
  <c r="CT133" i="1"/>
  <c r="CS133" i="1"/>
  <c r="CR133" i="1"/>
  <c r="CP133" i="1"/>
  <c r="CN133" i="1"/>
  <c r="CL133" i="1"/>
  <c r="CH133" i="1"/>
  <c r="CF133" i="1"/>
  <c r="CE133" i="1"/>
  <c r="CD133" i="1"/>
  <c r="CB133" i="1"/>
  <c r="BX133" i="1"/>
  <c r="BV133" i="1"/>
  <c r="BT133" i="1"/>
  <c r="BR133" i="1"/>
  <c r="BP133" i="1"/>
  <c r="BN133" i="1"/>
  <c r="BM133" i="1"/>
  <c r="BL133" i="1"/>
  <c r="BJ133" i="1"/>
  <c r="BI133" i="1"/>
  <c r="BH133" i="1"/>
  <c r="BF133" i="1"/>
  <c r="BD133" i="1"/>
  <c r="BB133" i="1"/>
  <c r="AZ133" i="1"/>
  <c r="AX133" i="1"/>
  <c r="AW133" i="1"/>
  <c r="AV133" i="1"/>
  <c r="AT133" i="1"/>
  <c r="AR133" i="1"/>
  <c r="AP133" i="1"/>
  <c r="AN133" i="1"/>
  <c r="AL133" i="1"/>
  <c r="AJ133" i="1"/>
  <c r="AH133" i="1"/>
  <c r="AE133" i="1"/>
  <c r="AD133" i="1"/>
  <c r="AB133" i="1"/>
  <c r="AA133" i="1"/>
  <c r="Z133" i="1"/>
  <c r="X133" i="1"/>
  <c r="V133" i="1"/>
  <c r="T133" i="1"/>
  <c r="R133" i="1"/>
  <c r="P133" i="1"/>
  <c r="O133" i="1"/>
  <c r="N133" i="1"/>
  <c r="DD132" i="1"/>
  <c r="AI132" i="1"/>
  <c r="DE132" i="1" s="1"/>
  <c r="DD131" i="1"/>
  <c r="AI131" i="1"/>
  <c r="DE131" i="1" s="1"/>
  <c r="DD130" i="1"/>
  <c r="AI130" i="1"/>
  <c r="DE130" i="1" s="1"/>
  <c r="DD129" i="1"/>
  <c r="AI129" i="1"/>
  <c r="DE129" i="1" s="1"/>
  <c r="DA128" i="1"/>
  <c r="CY128" i="1"/>
  <c r="CW128" i="1"/>
  <c r="CU128" i="1"/>
  <c r="CS128" i="1"/>
  <c r="CQ128" i="1"/>
  <c r="CO128" i="1"/>
  <c r="CM128" i="1"/>
  <c r="CI128" i="1"/>
  <c r="CG128" i="1"/>
  <c r="CE128" i="1"/>
  <c r="CC128" i="1"/>
  <c r="BY128" i="1"/>
  <c r="BW128" i="1"/>
  <c r="BU128" i="1"/>
  <c r="BS128" i="1"/>
  <c r="BQ128" i="1"/>
  <c r="BO128" i="1"/>
  <c r="BM128" i="1"/>
  <c r="BK128" i="1"/>
  <c r="BI128" i="1"/>
  <c r="BG128" i="1"/>
  <c r="BE128" i="1"/>
  <c r="BC128" i="1"/>
  <c r="BA128" i="1"/>
  <c r="AY128" i="1"/>
  <c r="AW128" i="1"/>
  <c r="AU128" i="1"/>
  <c r="AS128" i="1"/>
  <c r="AQ128" i="1"/>
  <c r="AO128" i="1"/>
  <c r="AM128" i="1"/>
  <c r="AK128" i="1"/>
  <c r="AH128" i="1"/>
  <c r="AI128" i="1" s="1"/>
  <c r="AE128" i="1"/>
  <c r="AC128" i="1"/>
  <c r="AA128" i="1"/>
  <c r="Y128" i="1"/>
  <c r="W128" i="1"/>
  <c r="U128" i="1"/>
  <c r="S128" i="1"/>
  <c r="Q128" i="1"/>
  <c r="O128" i="1"/>
  <c r="DD127" i="1"/>
  <c r="DA127" i="1"/>
  <c r="CY127" i="1"/>
  <c r="CW127" i="1"/>
  <c r="CU127" i="1"/>
  <c r="CS127" i="1"/>
  <c r="CQ127" i="1"/>
  <c r="CO127" i="1"/>
  <c r="CM127" i="1"/>
  <c r="CI127" i="1"/>
  <c r="CG127" i="1"/>
  <c r="CE127" i="1"/>
  <c r="CC127" i="1"/>
  <c r="BY127" i="1"/>
  <c r="BW127" i="1"/>
  <c r="BU127" i="1"/>
  <c r="BS127" i="1"/>
  <c r="BQ127" i="1"/>
  <c r="BO127" i="1"/>
  <c r="BM127" i="1"/>
  <c r="BK127" i="1"/>
  <c r="BI127" i="1"/>
  <c r="BG127" i="1"/>
  <c r="BE127" i="1"/>
  <c r="BC127" i="1"/>
  <c r="BA127" i="1"/>
  <c r="AY127" i="1"/>
  <c r="AW127" i="1"/>
  <c r="AU127" i="1"/>
  <c r="AS127" i="1"/>
  <c r="AQ127" i="1"/>
  <c r="AO127" i="1"/>
  <c r="AM127" i="1"/>
  <c r="AK127" i="1"/>
  <c r="AI127" i="1"/>
  <c r="AE127" i="1"/>
  <c r="AC127" i="1"/>
  <c r="AA127" i="1"/>
  <c r="Y127" i="1"/>
  <c r="W127" i="1"/>
  <c r="U127" i="1"/>
  <c r="S127" i="1"/>
  <c r="Q127" i="1"/>
  <c r="O127" i="1"/>
  <c r="DD126" i="1"/>
  <c r="DA126" i="1"/>
  <c r="CY126" i="1"/>
  <c r="CW126" i="1"/>
  <c r="CU126" i="1"/>
  <c r="CS126" i="1"/>
  <c r="CQ126" i="1"/>
  <c r="CO126" i="1"/>
  <c r="CM126" i="1"/>
  <c r="CI126" i="1"/>
  <c r="CG126" i="1"/>
  <c r="CE126" i="1"/>
  <c r="CC126" i="1"/>
  <c r="BY126" i="1"/>
  <c r="BW126" i="1"/>
  <c r="BU126" i="1"/>
  <c r="BS126" i="1"/>
  <c r="BQ126" i="1"/>
  <c r="BO126" i="1"/>
  <c r="BM126" i="1"/>
  <c r="BK126" i="1"/>
  <c r="BI126" i="1"/>
  <c r="BG126" i="1"/>
  <c r="BE126" i="1"/>
  <c r="BC126" i="1"/>
  <c r="BA126" i="1"/>
  <c r="AY126" i="1"/>
  <c r="AW126" i="1"/>
  <c r="AU126" i="1"/>
  <c r="AS126" i="1"/>
  <c r="AQ126" i="1"/>
  <c r="AO126" i="1"/>
  <c r="AM126" i="1"/>
  <c r="AK126" i="1"/>
  <c r="AI126" i="1"/>
  <c r="AE126" i="1"/>
  <c r="AC126" i="1"/>
  <c r="AA126" i="1"/>
  <c r="Y126" i="1"/>
  <c r="W126" i="1"/>
  <c r="U126" i="1"/>
  <c r="S126" i="1"/>
  <c r="Q126" i="1"/>
  <c r="O126" i="1"/>
  <c r="DD125" i="1"/>
  <c r="DA125" i="1"/>
  <c r="CY125" i="1"/>
  <c r="CW125" i="1"/>
  <c r="CU125" i="1"/>
  <c r="CS125" i="1"/>
  <c r="CQ125" i="1"/>
  <c r="CO125" i="1"/>
  <c r="CM125" i="1"/>
  <c r="CI125" i="1"/>
  <c r="CG125" i="1"/>
  <c r="CE125" i="1"/>
  <c r="CC125" i="1"/>
  <c r="BY125" i="1"/>
  <c r="BW125" i="1"/>
  <c r="BU125" i="1"/>
  <c r="BS125" i="1"/>
  <c r="BQ125" i="1"/>
  <c r="BO125" i="1"/>
  <c r="BM125" i="1"/>
  <c r="BK125" i="1"/>
  <c r="BI125" i="1"/>
  <c r="BG125" i="1"/>
  <c r="BE125" i="1"/>
  <c r="BC125" i="1"/>
  <c r="BA125" i="1"/>
  <c r="AY125" i="1"/>
  <c r="AW125" i="1"/>
  <c r="AU125" i="1"/>
  <c r="AS125" i="1"/>
  <c r="AQ125" i="1"/>
  <c r="AO125" i="1"/>
  <c r="AM125" i="1"/>
  <c r="AK125" i="1"/>
  <c r="AI125" i="1"/>
  <c r="AE125" i="1"/>
  <c r="AC125" i="1"/>
  <c r="AA125" i="1"/>
  <c r="Y125" i="1"/>
  <c r="W125" i="1"/>
  <c r="U125" i="1"/>
  <c r="S125" i="1"/>
  <c r="Q125" i="1"/>
  <c r="O125" i="1"/>
  <c r="DD124" i="1"/>
  <c r="DA124" i="1"/>
  <c r="CY124" i="1"/>
  <c r="CW124" i="1"/>
  <c r="CU124" i="1"/>
  <c r="CS124" i="1"/>
  <c r="CQ124" i="1"/>
  <c r="CO124" i="1"/>
  <c r="CM124" i="1"/>
  <c r="CI124" i="1"/>
  <c r="CG124" i="1"/>
  <c r="CE124" i="1"/>
  <c r="CC124" i="1"/>
  <c r="BY124" i="1"/>
  <c r="BW124" i="1"/>
  <c r="BU124" i="1"/>
  <c r="BS124" i="1"/>
  <c r="BQ124" i="1"/>
  <c r="BO124" i="1"/>
  <c r="BM124" i="1"/>
  <c r="BK124" i="1"/>
  <c r="BI124" i="1"/>
  <c r="BG124" i="1"/>
  <c r="BE124" i="1"/>
  <c r="BC124" i="1"/>
  <c r="BA124" i="1"/>
  <c r="AY124" i="1"/>
  <c r="AW124" i="1"/>
  <c r="AU124" i="1"/>
  <c r="AS124" i="1"/>
  <c r="AQ124" i="1"/>
  <c r="AO124" i="1"/>
  <c r="AM124" i="1"/>
  <c r="AK124" i="1"/>
  <c r="AI124" i="1"/>
  <c r="AE124" i="1"/>
  <c r="AC124" i="1"/>
  <c r="AA124" i="1"/>
  <c r="Y124" i="1"/>
  <c r="W124" i="1"/>
  <c r="U124" i="1"/>
  <c r="S124" i="1"/>
  <c r="Q124" i="1"/>
  <c r="O124" i="1"/>
  <c r="DD123" i="1"/>
  <c r="DA123" i="1"/>
  <c r="DA122" i="1" s="1"/>
  <c r="CY123" i="1"/>
  <c r="CY122" i="1" s="1"/>
  <c r="CW123" i="1"/>
  <c r="CW122" i="1" s="1"/>
  <c r="CU123" i="1"/>
  <c r="CU122" i="1" s="1"/>
  <c r="CS123" i="1"/>
  <c r="CS122" i="1" s="1"/>
  <c r="CQ123" i="1"/>
  <c r="CO123" i="1"/>
  <c r="CO122" i="1" s="1"/>
  <c r="CM123" i="1"/>
  <c r="CI123" i="1"/>
  <c r="CI122" i="1" s="1"/>
  <c r="CG123" i="1"/>
  <c r="CE123" i="1"/>
  <c r="CE122" i="1" s="1"/>
  <c r="CC123" i="1"/>
  <c r="CC122" i="1" s="1"/>
  <c r="BY123" i="1"/>
  <c r="BY122" i="1" s="1"/>
  <c r="BW123" i="1"/>
  <c r="BW122" i="1" s="1"/>
  <c r="BU123" i="1"/>
  <c r="BU122" i="1" s="1"/>
  <c r="BS123" i="1"/>
  <c r="BS122" i="1" s="1"/>
  <c r="BQ123" i="1"/>
  <c r="BQ122" i="1" s="1"/>
  <c r="BO123" i="1"/>
  <c r="BO122" i="1" s="1"/>
  <c r="BM123" i="1"/>
  <c r="BM122" i="1" s="1"/>
  <c r="BK123" i="1"/>
  <c r="BI123" i="1"/>
  <c r="BI122" i="1" s="1"/>
  <c r="BG123" i="1"/>
  <c r="BE123" i="1"/>
  <c r="BE122" i="1" s="1"/>
  <c r="BC123" i="1"/>
  <c r="BA123" i="1"/>
  <c r="BA122" i="1" s="1"/>
  <c r="AY123" i="1"/>
  <c r="AY122" i="1" s="1"/>
  <c r="AW123" i="1"/>
  <c r="AW122" i="1" s="1"/>
  <c r="AU123" i="1"/>
  <c r="AS123" i="1"/>
  <c r="AS122" i="1" s="1"/>
  <c r="AQ123" i="1"/>
  <c r="AQ122" i="1" s="1"/>
  <c r="AO123" i="1"/>
  <c r="AO122" i="1" s="1"/>
  <c r="AM123" i="1"/>
  <c r="AM122" i="1" s="1"/>
  <c r="AK123" i="1"/>
  <c r="AK122" i="1" s="1"/>
  <c r="AI123" i="1"/>
  <c r="AE123" i="1"/>
  <c r="AE122" i="1" s="1"/>
  <c r="AC123" i="1"/>
  <c r="AA123" i="1"/>
  <c r="AA122" i="1" s="1"/>
  <c r="Y123" i="1"/>
  <c r="Y122" i="1" s="1"/>
  <c r="W123" i="1"/>
  <c r="W122" i="1" s="1"/>
  <c r="U123" i="1"/>
  <c r="S123" i="1"/>
  <c r="S122" i="1" s="1"/>
  <c r="Q123" i="1"/>
  <c r="O123" i="1"/>
  <c r="DC122" i="1"/>
  <c r="DB122" i="1"/>
  <c r="CZ122" i="1"/>
  <c r="CX122" i="1"/>
  <c r="CV122" i="1"/>
  <c r="CT122" i="1"/>
  <c r="CR122" i="1"/>
  <c r="CQ122" i="1"/>
  <c r="CP122" i="1"/>
  <c r="CN122" i="1"/>
  <c r="CM122" i="1"/>
  <c r="CL122" i="1"/>
  <c r="CH122" i="1"/>
  <c r="CG122" i="1"/>
  <c r="CF122" i="1"/>
  <c r="CD122" i="1"/>
  <c r="CB122" i="1"/>
  <c r="BX122" i="1"/>
  <c r="BV122" i="1"/>
  <c r="BT122" i="1"/>
  <c r="BR122" i="1"/>
  <c r="BP122" i="1"/>
  <c r="BN122" i="1"/>
  <c r="BL122" i="1"/>
  <c r="BK122" i="1"/>
  <c r="BJ122" i="1"/>
  <c r="BH122" i="1"/>
  <c r="BG122" i="1"/>
  <c r="BF122" i="1"/>
  <c r="BD122" i="1"/>
  <c r="BC122" i="1"/>
  <c r="BB122" i="1"/>
  <c r="AZ122" i="1"/>
  <c r="AX122" i="1"/>
  <c r="AV122" i="1"/>
  <c r="AU122" i="1"/>
  <c r="AT122" i="1"/>
  <c r="AR122" i="1"/>
  <c r="AP122" i="1"/>
  <c r="AN122" i="1"/>
  <c r="AL122" i="1"/>
  <c r="AJ122" i="1"/>
  <c r="AH122" i="1"/>
  <c r="AD122" i="1"/>
  <c r="AC122" i="1"/>
  <c r="AB122" i="1"/>
  <c r="Z122" i="1"/>
  <c r="X122" i="1"/>
  <c r="V122" i="1"/>
  <c r="U122" i="1"/>
  <c r="T122" i="1"/>
  <c r="R122" i="1"/>
  <c r="Q122" i="1"/>
  <c r="P122" i="1"/>
  <c r="N122" i="1"/>
  <c r="DD121" i="1"/>
  <c r="DA121" i="1"/>
  <c r="CY121" i="1"/>
  <c r="CW121" i="1"/>
  <c r="CU121" i="1"/>
  <c r="CS121" i="1"/>
  <c r="CQ121" i="1"/>
  <c r="CO121" i="1"/>
  <c r="CM121" i="1"/>
  <c r="CI121" i="1"/>
  <c r="CG121" i="1"/>
  <c r="CE121" i="1"/>
  <c r="CC121" i="1"/>
  <c r="BY121" i="1"/>
  <c r="BW121" i="1"/>
  <c r="BU121" i="1"/>
  <c r="BS121" i="1"/>
  <c r="BQ121" i="1"/>
  <c r="BO121" i="1"/>
  <c r="BM121" i="1"/>
  <c r="BK121" i="1"/>
  <c r="BI121" i="1"/>
  <c r="BG121" i="1"/>
  <c r="BE121" i="1"/>
  <c r="BC121" i="1"/>
  <c r="BA121" i="1"/>
  <c r="AY121" i="1"/>
  <c r="AW121" i="1"/>
  <c r="AU121" i="1"/>
  <c r="AS121" i="1"/>
  <c r="AQ121" i="1"/>
  <c r="AO121" i="1"/>
  <c r="AM121" i="1"/>
  <c r="AK121" i="1"/>
  <c r="AI121" i="1"/>
  <c r="AE121" i="1"/>
  <c r="AC121" i="1"/>
  <c r="AA121" i="1"/>
  <c r="Y121" i="1"/>
  <c r="W121" i="1"/>
  <c r="U121" i="1"/>
  <c r="S121" i="1"/>
  <c r="Q121" i="1"/>
  <c r="O121" i="1"/>
  <c r="DD120" i="1"/>
  <c r="DA120" i="1"/>
  <c r="CY120" i="1"/>
  <c r="CW120" i="1"/>
  <c r="CU120" i="1"/>
  <c r="CS120" i="1"/>
  <c r="CQ120" i="1"/>
  <c r="CO120" i="1"/>
  <c r="CM120" i="1"/>
  <c r="CI120" i="1"/>
  <c r="CG120" i="1"/>
  <c r="CE120" i="1"/>
  <c r="CC120" i="1"/>
  <c r="BY120" i="1"/>
  <c r="BW120" i="1"/>
  <c r="BU120" i="1"/>
  <c r="BS120" i="1"/>
  <c r="BQ120" i="1"/>
  <c r="BO120" i="1"/>
  <c r="BM120" i="1"/>
  <c r="BK120" i="1"/>
  <c r="BI120" i="1"/>
  <c r="BG120" i="1"/>
  <c r="BE120" i="1"/>
  <c r="BC120" i="1"/>
  <c r="BA120" i="1"/>
  <c r="AY120" i="1"/>
  <c r="AW120" i="1"/>
  <c r="AU120" i="1"/>
  <c r="AS120" i="1"/>
  <c r="AQ120" i="1"/>
  <c r="AO120" i="1"/>
  <c r="AM120" i="1"/>
  <c r="AK120" i="1"/>
  <c r="AI120" i="1"/>
  <c r="AE120" i="1"/>
  <c r="AC120" i="1"/>
  <c r="AA120" i="1"/>
  <c r="Y120" i="1"/>
  <c r="W120" i="1"/>
  <c r="U120" i="1"/>
  <c r="S120" i="1"/>
  <c r="Q120" i="1"/>
  <c r="O120" i="1"/>
  <c r="DA119" i="1"/>
  <c r="CY119" i="1"/>
  <c r="CW119" i="1"/>
  <c r="CU119" i="1"/>
  <c r="CS119" i="1"/>
  <c r="CQ119" i="1"/>
  <c r="CO119" i="1"/>
  <c r="CM119" i="1"/>
  <c r="CI119" i="1"/>
  <c r="CG119" i="1"/>
  <c r="CE119" i="1"/>
  <c r="CC119" i="1"/>
  <c r="BX119" i="1"/>
  <c r="BY119" i="1" s="1"/>
  <c r="BW119" i="1"/>
  <c r="BU119" i="1"/>
  <c r="BS119" i="1"/>
  <c r="BQ119" i="1"/>
  <c r="BO119" i="1"/>
  <c r="BM119" i="1"/>
  <c r="BK119" i="1"/>
  <c r="BI119" i="1"/>
  <c r="BG119" i="1"/>
  <c r="BE119" i="1"/>
  <c r="BC119" i="1"/>
  <c r="BA119" i="1"/>
  <c r="AY119" i="1"/>
  <c r="AW119" i="1"/>
  <c r="AU119" i="1"/>
  <c r="AS119" i="1"/>
  <c r="AQ119" i="1"/>
  <c r="AO119" i="1"/>
  <c r="AM119" i="1"/>
  <c r="AK119" i="1"/>
  <c r="AI119" i="1"/>
  <c r="AE119" i="1"/>
  <c r="AC119" i="1"/>
  <c r="AA119" i="1"/>
  <c r="Y119" i="1"/>
  <c r="W119" i="1"/>
  <c r="U119" i="1"/>
  <c r="S119" i="1"/>
  <c r="Q119" i="1"/>
  <c r="O119" i="1"/>
  <c r="DA118" i="1"/>
  <c r="CY118" i="1"/>
  <c r="CW118" i="1"/>
  <c r="CU118" i="1"/>
  <c r="CS118" i="1"/>
  <c r="CQ118" i="1"/>
  <c r="CO118" i="1"/>
  <c r="CM118" i="1"/>
  <c r="CI118" i="1"/>
  <c r="CG118" i="1"/>
  <c r="CE118" i="1"/>
  <c r="CC118" i="1"/>
  <c r="BX118" i="1"/>
  <c r="BY118" i="1" s="1"/>
  <c r="BW118" i="1"/>
  <c r="BU118" i="1"/>
  <c r="BS118" i="1"/>
  <c r="BS115" i="1" s="1"/>
  <c r="BQ118" i="1"/>
  <c r="BO118" i="1"/>
  <c r="BM118" i="1"/>
  <c r="BK118" i="1"/>
  <c r="BI118" i="1"/>
  <c r="BG118" i="1"/>
  <c r="BE118" i="1"/>
  <c r="BC118" i="1"/>
  <c r="BC115" i="1" s="1"/>
  <c r="BA118" i="1"/>
  <c r="AY118" i="1"/>
  <c r="AW118" i="1"/>
  <c r="AU118" i="1"/>
  <c r="AS118" i="1"/>
  <c r="AQ118" i="1"/>
  <c r="AO118" i="1"/>
  <c r="AM118" i="1"/>
  <c r="AK118" i="1"/>
  <c r="AI118" i="1"/>
  <c r="AD118" i="1"/>
  <c r="AC118" i="1"/>
  <c r="AA118" i="1"/>
  <c r="Y118" i="1"/>
  <c r="W118" i="1"/>
  <c r="U118" i="1"/>
  <c r="S118" i="1"/>
  <c r="Q118" i="1"/>
  <c r="O118" i="1"/>
  <c r="DA117" i="1"/>
  <c r="CY117" i="1"/>
  <c r="CW117" i="1"/>
  <c r="CU117" i="1"/>
  <c r="CS117" i="1"/>
  <c r="CQ117" i="1"/>
  <c r="CO117" i="1"/>
  <c r="CM117" i="1"/>
  <c r="CI117" i="1"/>
  <c r="CG117" i="1"/>
  <c r="CE117" i="1"/>
  <c r="CC117" i="1"/>
  <c r="BY117" i="1"/>
  <c r="BW117" i="1"/>
  <c r="BU117" i="1"/>
  <c r="BS117" i="1"/>
  <c r="BQ117" i="1"/>
  <c r="BO117" i="1"/>
  <c r="BM117" i="1"/>
  <c r="BK117" i="1"/>
  <c r="BI117" i="1"/>
  <c r="BG117" i="1"/>
  <c r="BE117" i="1"/>
  <c r="BC117" i="1"/>
  <c r="BA117" i="1"/>
  <c r="AY117" i="1"/>
  <c r="AW117" i="1"/>
  <c r="AU117" i="1"/>
  <c r="AS117" i="1"/>
  <c r="AQ117" i="1"/>
  <c r="AO117" i="1"/>
  <c r="AM117" i="1"/>
  <c r="AK117" i="1"/>
  <c r="AI117" i="1"/>
  <c r="AD117" i="1"/>
  <c r="DD117" i="1" s="1"/>
  <c r="AC117" i="1"/>
  <c r="AA117" i="1"/>
  <c r="Y117" i="1"/>
  <c r="W117" i="1"/>
  <c r="U117" i="1"/>
  <c r="S117" i="1"/>
  <c r="Q117" i="1"/>
  <c r="O117" i="1"/>
  <c r="DA116" i="1"/>
  <c r="CY116" i="1"/>
  <c r="CW116" i="1"/>
  <c r="CU116" i="1"/>
  <c r="CS116" i="1"/>
  <c r="CQ116" i="1"/>
  <c r="CO116" i="1"/>
  <c r="CM116" i="1"/>
  <c r="CI116" i="1"/>
  <c r="CG116" i="1"/>
  <c r="CE116" i="1"/>
  <c r="CC116" i="1"/>
  <c r="BX116" i="1"/>
  <c r="BY116" i="1" s="1"/>
  <c r="BW116" i="1"/>
  <c r="BU116" i="1"/>
  <c r="BS116" i="1"/>
  <c r="BQ116" i="1"/>
  <c r="BO116" i="1"/>
  <c r="BM116" i="1"/>
  <c r="BK116" i="1"/>
  <c r="BI116" i="1"/>
  <c r="BG116" i="1"/>
  <c r="BE116" i="1"/>
  <c r="BC116" i="1"/>
  <c r="BA116" i="1"/>
  <c r="BA115" i="1" s="1"/>
  <c r="AY116" i="1"/>
  <c r="AW116" i="1"/>
  <c r="AU116" i="1"/>
  <c r="AS116" i="1"/>
  <c r="AS115" i="1" s="1"/>
  <c r="AQ116" i="1"/>
  <c r="AO116" i="1"/>
  <c r="AM116" i="1"/>
  <c r="AK116" i="1"/>
  <c r="AK115" i="1" s="1"/>
  <c r="AI116" i="1"/>
  <c r="AD116" i="1"/>
  <c r="AC116" i="1"/>
  <c r="AA116" i="1"/>
  <c r="Y116" i="1"/>
  <c r="W116" i="1"/>
  <c r="U116" i="1"/>
  <c r="S116" i="1"/>
  <c r="Q116" i="1"/>
  <c r="O116" i="1"/>
  <c r="DC115" i="1"/>
  <c r="DB115" i="1"/>
  <c r="CZ115" i="1"/>
  <c r="CX115" i="1"/>
  <c r="CV115" i="1"/>
  <c r="CT115" i="1"/>
  <c r="CR115" i="1"/>
  <c r="CP115" i="1"/>
  <c r="CN115" i="1"/>
  <c r="CL115" i="1"/>
  <c r="CH115" i="1"/>
  <c r="CF115" i="1"/>
  <c r="CD115" i="1"/>
  <c r="CB115" i="1"/>
  <c r="BV115" i="1"/>
  <c r="BT115" i="1"/>
  <c r="BR115" i="1"/>
  <c r="BP115" i="1"/>
  <c r="BN115" i="1"/>
  <c r="BL115" i="1"/>
  <c r="BJ115" i="1"/>
  <c r="BH115" i="1"/>
  <c r="BF115" i="1"/>
  <c r="BD115" i="1"/>
  <c r="BB115" i="1"/>
  <c r="AZ115" i="1"/>
  <c r="AX115" i="1"/>
  <c r="AV115" i="1"/>
  <c r="AT115" i="1"/>
  <c r="AR115" i="1"/>
  <c r="AP115" i="1"/>
  <c r="AN115" i="1"/>
  <c r="AL115" i="1"/>
  <c r="AJ115" i="1"/>
  <c r="AH115" i="1"/>
  <c r="AB115" i="1"/>
  <c r="Z115" i="1"/>
  <c r="X115" i="1"/>
  <c r="V115" i="1"/>
  <c r="T115" i="1"/>
  <c r="R115" i="1"/>
  <c r="P115" i="1"/>
  <c r="N115" i="1"/>
  <c r="DD114" i="1"/>
  <c r="DA114" i="1"/>
  <c r="CY114" i="1"/>
  <c r="CW114" i="1"/>
  <c r="CU114" i="1"/>
  <c r="CS114" i="1"/>
  <c r="CQ114" i="1"/>
  <c r="CO114" i="1"/>
  <c r="CM114" i="1"/>
  <c r="CI114" i="1"/>
  <c r="CG114" i="1"/>
  <c r="CE114" i="1"/>
  <c r="CC114" i="1"/>
  <c r="BY114" i="1"/>
  <c r="BW114" i="1"/>
  <c r="BU114" i="1"/>
  <c r="BS114" i="1"/>
  <c r="BQ114" i="1"/>
  <c r="BO114" i="1"/>
  <c r="BM114" i="1"/>
  <c r="BK114" i="1"/>
  <c r="BI114" i="1"/>
  <c r="BG114" i="1"/>
  <c r="BE114" i="1"/>
  <c r="BC114" i="1"/>
  <c r="BA114" i="1"/>
  <c r="AY114" i="1"/>
  <c r="AW114" i="1"/>
  <c r="AU114" i="1"/>
  <c r="AS114" i="1"/>
  <c r="AQ114" i="1"/>
  <c r="AO114" i="1"/>
  <c r="AM114" i="1"/>
  <c r="AK114" i="1"/>
  <c r="AI114" i="1"/>
  <c r="AE114" i="1"/>
  <c r="AC114" i="1"/>
  <c r="AA114" i="1"/>
  <c r="Y114" i="1"/>
  <c r="W114" i="1"/>
  <c r="U114" i="1"/>
  <c r="S114" i="1"/>
  <c r="Q114" i="1"/>
  <c r="O114" i="1"/>
  <c r="DD113" i="1"/>
  <c r="DA113" i="1"/>
  <c r="CY113" i="1"/>
  <c r="CW113" i="1"/>
  <c r="CU113" i="1"/>
  <c r="CS113" i="1"/>
  <c r="CQ113" i="1"/>
  <c r="CO113" i="1"/>
  <c r="CM113" i="1"/>
  <c r="CI113" i="1"/>
  <c r="CG113" i="1"/>
  <c r="CE113" i="1"/>
  <c r="CC113" i="1"/>
  <c r="BY113" i="1"/>
  <c r="BW113" i="1"/>
  <c r="BU113" i="1"/>
  <c r="BS113" i="1"/>
  <c r="BQ113" i="1"/>
  <c r="BO113" i="1"/>
  <c r="BM113" i="1"/>
  <c r="BK113" i="1"/>
  <c r="BI113" i="1"/>
  <c r="BG113" i="1"/>
  <c r="BE113" i="1"/>
  <c r="BC113" i="1"/>
  <c r="BA113" i="1"/>
  <c r="AY113" i="1"/>
  <c r="AW113" i="1"/>
  <c r="AU113" i="1"/>
  <c r="AS113" i="1"/>
  <c r="AQ113" i="1"/>
  <c r="AO113" i="1"/>
  <c r="AM113" i="1"/>
  <c r="AK113" i="1"/>
  <c r="AI113" i="1"/>
  <c r="AE113" i="1"/>
  <c r="AC113" i="1"/>
  <c r="AA113" i="1"/>
  <c r="Y113" i="1"/>
  <c r="W113" i="1"/>
  <c r="U113" i="1"/>
  <c r="S113" i="1"/>
  <c r="Q113" i="1"/>
  <c r="O113" i="1"/>
  <c r="AJ112" i="1"/>
  <c r="AK112" i="1" s="1"/>
  <c r="U112" i="1"/>
  <c r="AJ111" i="1"/>
  <c r="AK111" i="1" s="1"/>
  <c r="U111" i="1"/>
  <c r="DA110" i="1"/>
  <c r="CY110" i="1"/>
  <c r="CW110" i="1"/>
  <c r="CU110" i="1"/>
  <c r="CS110" i="1"/>
  <c r="CQ110" i="1"/>
  <c r="CO110" i="1"/>
  <c r="CM110" i="1"/>
  <c r="CI110" i="1"/>
  <c r="CG110" i="1"/>
  <c r="CE110" i="1"/>
  <c r="CC110" i="1"/>
  <c r="BY110" i="1"/>
  <c r="BW110" i="1"/>
  <c r="BU110" i="1"/>
  <c r="BS110" i="1"/>
  <c r="BQ110" i="1"/>
  <c r="BO110" i="1"/>
  <c r="BM110" i="1"/>
  <c r="BK110" i="1"/>
  <c r="BI110" i="1"/>
  <c r="BG110" i="1"/>
  <c r="BE110" i="1"/>
  <c r="BC110" i="1"/>
  <c r="BA110" i="1"/>
  <c r="AY110" i="1"/>
  <c r="AW110" i="1"/>
  <c r="AU110" i="1"/>
  <c r="AS110" i="1"/>
  <c r="AQ110" i="1"/>
  <c r="AO110" i="1"/>
  <c r="AM110" i="1"/>
  <c r="AJ110" i="1"/>
  <c r="AK110" i="1" s="1"/>
  <c r="AI110" i="1"/>
  <c r="AE110" i="1"/>
  <c r="AC110" i="1"/>
  <c r="AA110" i="1"/>
  <c r="Y110" i="1"/>
  <c r="W110" i="1"/>
  <c r="U110" i="1"/>
  <c r="S110" i="1"/>
  <c r="Q110" i="1"/>
  <c r="O110" i="1"/>
  <c r="DA109" i="1"/>
  <c r="CY109" i="1"/>
  <c r="CW109" i="1"/>
  <c r="CU109" i="1"/>
  <c r="CS109" i="1"/>
  <c r="CQ109" i="1"/>
  <c r="CO109" i="1"/>
  <c r="CM109" i="1"/>
  <c r="CI109" i="1"/>
  <c r="CG109" i="1"/>
  <c r="CE109" i="1"/>
  <c r="CC109" i="1"/>
  <c r="BY109" i="1"/>
  <c r="BW109" i="1"/>
  <c r="BU109" i="1"/>
  <c r="BS109" i="1"/>
  <c r="BQ109" i="1"/>
  <c r="BO109" i="1"/>
  <c r="BM109" i="1"/>
  <c r="BK109" i="1"/>
  <c r="BI109" i="1"/>
  <c r="BG109" i="1"/>
  <c r="BE109" i="1"/>
  <c r="BC109" i="1"/>
  <c r="BA109" i="1"/>
  <c r="AY109" i="1"/>
  <c r="AW109" i="1"/>
  <c r="AU109" i="1"/>
  <c r="AS109" i="1"/>
  <c r="AQ109" i="1"/>
  <c r="AO109" i="1"/>
  <c r="AM109" i="1"/>
  <c r="AJ109" i="1"/>
  <c r="DD109" i="1" s="1"/>
  <c r="AI109" i="1"/>
  <c r="AE109" i="1"/>
  <c r="AC109" i="1"/>
  <c r="AA109" i="1"/>
  <c r="Y109" i="1"/>
  <c r="W109" i="1"/>
  <c r="U109" i="1"/>
  <c r="S109" i="1"/>
  <c r="Q109" i="1"/>
  <c r="O109" i="1"/>
  <c r="DD108" i="1"/>
  <c r="DA108" i="1"/>
  <c r="CY108" i="1"/>
  <c r="CW108" i="1"/>
  <c r="CU108" i="1"/>
  <c r="CS108" i="1"/>
  <c r="CQ108" i="1"/>
  <c r="CO108" i="1"/>
  <c r="CM108" i="1"/>
  <c r="CI108" i="1"/>
  <c r="CG108" i="1"/>
  <c r="CE108" i="1"/>
  <c r="CC108" i="1"/>
  <c r="BY108" i="1"/>
  <c r="BW108" i="1"/>
  <c r="BU108" i="1"/>
  <c r="BS108" i="1"/>
  <c r="BQ108" i="1"/>
  <c r="BO108" i="1"/>
  <c r="BM108" i="1"/>
  <c r="BK108" i="1"/>
  <c r="BI108" i="1"/>
  <c r="BG108" i="1"/>
  <c r="BE108" i="1"/>
  <c r="BC108" i="1"/>
  <c r="BA108" i="1"/>
  <c r="AY108" i="1"/>
  <c r="AW108" i="1"/>
  <c r="AU108" i="1"/>
  <c r="AS108" i="1"/>
  <c r="AQ108" i="1"/>
  <c r="AO108" i="1"/>
  <c r="AM108" i="1"/>
  <c r="AK108" i="1"/>
  <c r="AI108" i="1"/>
  <c r="AE108" i="1"/>
  <c r="AC108" i="1"/>
  <c r="AA108" i="1"/>
  <c r="Y108" i="1"/>
  <c r="W108" i="1"/>
  <c r="U108" i="1"/>
  <c r="S108" i="1"/>
  <c r="Q108" i="1"/>
  <c r="O108" i="1"/>
  <c r="DD107" i="1"/>
  <c r="DA107" i="1"/>
  <c r="CY107" i="1"/>
  <c r="CW107" i="1"/>
  <c r="CU107" i="1"/>
  <c r="CS107" i="1"/>
  <c r="CQ107" i="1"/>
  <c r="CO107" i="1"/>
  <c r="CM107" i="1"/>
  <c r="CI107" i="1"/>
  <c r="CG107" i="1"/>
  <c r="CE107" i="1"/>
  <c r="CC107" i="1"/>
  <c r="BY107" i="1"/>
  <c r="BW107" i="1"/>
  <c r="BU107" i="1"/>
  <c r="BS107" i="1"/>
  <c r="BQ107" i="1"/>
  <c r="BO107" i="1"/>
  <c r="BM107" i="1"/>
  <c r="BK107" i="1"/>
  <c r="BI107" i="1"/>
  <c r="BG107" i="1"/>
  <c r="BE107" i="1"/>
  <c r="BC107" i="1"/>
  <c r="BA107" i="1"/>
  <c r="AY107" i="1"/>
  <c r="AW107" i="1"/>
  <c r="AU107" i="1"/>
  <c r="AS107" i="1"/>
  <c r="AQ107" i="1"/>
  <c r="AO107" i="1"/>
  <c r="AM107" i="1"/>
  <c r="AK107" i="1"/>
  <c r="AI107" i="1"/>
  <c r="AE107" i="1"/>
  <c r="AC107" i="1"/>
  <c r="AA107" i="1"/>
  <c r="Y107" i="1"/>
  <c r="W107" i="1"/>
  <c r="U107" i="1"/>
  <c r="S107" i="1"/>
  <c r="Q107" i="1"/>
  <c r="O107" i="1"/>
  <c r="DD106" i="1"/>
  <c r="DA106" i="1"/>
  <c r="CY106" i="1"/>
  <c r="CW106" i="1"/>
  <c r="CU106" i="1"/>
  <c r="CS106" i="1"/>
  <c r="CQ106" i="1"/>
  <c r="CO106" i="1"/>
  <c r="CM106" i="1"/>
  <c r="CI106" i="1"/>
  <c r="CG106" i="1"/>
  <c r="CE106" i="1"/>
  <c r="CC106" i="1"/>
  <c r="BY106" i="1"/>
  <c r="BW106" i="1"/>
  <c r="BU106" i="1"/>
  <c r="BS106" i="1"/>
  <c r="BQ106" i="1"/>
  <c r="BO106" i="1"/>
  <c r="BM106" i="1"/>
  <c r="BK106" i="1"/>
  <c r="BI106" i="1"/>
  <c r="BG106" i="1"/>
  <c r="BE106" i="1"/>
  <c r="BC106" i="1"/>
  <c r="BA106" i="1"/>
  <c r="AY106" i="1"/>
  <c r="AW106" i="1"/>
  <c r="AU106" i="1"/>
  <c r="AS106" i="1"/>
  <c r="AQ106" i="1"/>
  <c r="AO106" i="1"/>
  <c r="AM106" i="1"/>
  <c r="AK106" i="1"/>
  <c r="AI106" i="1"/>
  <c r="AE106" i="1"/>
  <c r="AC106" i="1"/>
  <c r="AA106" i="1"/>
  <c r="Y106" i="1"/>
  <c r="W106" i="1"/>
  <c r="U106" i="1"/>
  <c r="S106" i="1"/>
  <c r="Q106" i="1"/>
  <c r="O106" i="1"/>
  <c r="DD105" i="1"/>
  <c r="DA105" i="1"/>
  <c r="CY105" i="1"/>
  <c r="CW105" i="1"/>
  <c r="CU105" i="1"/>
  <c r="CS105" i="1"/>
  <c r="CQ105" i="1"/>
  <c r="CO105" i="1"/>
  <c r="CM105" i="1"/>
  <c r="CI105" i="1"/>
  <c r="CG105" i="1"/>
  <c r="CE105" i="1"/>
  <c r="CC105" i="1"/>
  <c r="BY105" i="1"/>
  <c r="BW105" i="1"/>
  <c r="BU105" i="1"/>
  <c r="BS105" i="1"/>
  <c r="BQ105" i="1"/>
  <c r="BO105" i="1"/>
  <c r="BM105" i="1"/>
  <c r="BK105" i="1"/>
  <c r="BI105" i="1"/>
  <c r="BG105" i="1"/>
  <c r="BE105" i="1"/>
  <c r="BC105" i="1"/>
  <c r="BA105" i="1"/>
  <c r="AY105" i="1"/>
  <c r="AW105" i="1"/>
  <c r="AU105" i="1"/>
  <c r="AS105" i="1"/>
  <c r="AQ105" i="1"/>
  <c r="AO105" i="1"/>
  <c r="AM105" i="1"/>
  <c r="AK105" i="1"/>
  <c r="AI105" i="1"/>
  <c r="AE105" i="1"/>
  <c r="AC105" i="1"/>
  <c r="AA105" i="1"/>
  <c r="Y105" i="1"/>
  <c r="W105" i="1"/>
  <c r="U105" i="1"/>
  <c r="S105" i="1"/>
  <c r="Q105" i="1"/>
  <c r="O105" i="1"/>
  <c r="DD104" i="1"/>
  <c r="DA104" i="1"/>
  <c r="CY104" i="1"/>
  <c r="CW104" i="1"/>
  <c r="CU104" i="1"/>
  <c r="CS104" i="1"/>
  <c r="CQ104" i="1"/>
  <c r="CO104" i="1"/>
  <c r="CM104" i="1"/>
  <c r="CI104" i="1"/>
  <c r="CG104" i="1"/>
  <c r="CE104" i="1"/>
  <c r="CC104" i="1"/>
  <c r="BY104" i="1"/>
  <c r="BW104" i="1"/>
  <c r="BU104" i="1"/>
  <c r="BS104" i="1"/>
  <c r="BQ104" i="1"/>
  <c r="BO104" i="1"/>
  <c r="BM104" i="1"/>
  <c r="BK104" i="1"/>
  <c r="BI104" i="1"/>
  <c r="BG104" i="1"/>
  <c r="BE104" i="1"/>
  <c r="BC104" i="1"/>
  <c r="BA104" i="1"/>
  <c r="AY104" i="1"/>
  <c r="AW104" i="1"/>
  <c r="AU104" i="1"/>
  <c r="AS104" i="1"/>
  <c r="AQ104" i="1"/>
  <c r="AO104" i="1"/>
  <c r="AM104" i="1"/>
  <c r="AK104" i="1"/>
  <c r="AI104" i="1"/>
  <c r="AE104" i="1"/>
  <c r="AC104" i="1"/>
  <c r="AA104" i="1"/>
  <c r="Y104" i="1"/>
  <c r="W104" i="1"/>
  <c r="U104" i="1"/>
  <c r="S104" i="1"/>
  <c r="Q104" i="1"/>
  <c r="O104" i="1"/>
  <c r="DD103" i="1"/>
  <c r="DA103" i="1"/>
  <c r="CY103" i="1"/>
  <c r="CW103" i="1"/>
  <c r="CU103" i="1"/>
  <c r="CS103" i="1"/>
  <c r="CQ103" i="1"/>
  <c r="CO103" i="1"/>
  <c r="CM103" i="1"/>
  <c r="CI103" i="1"/>
  <c r="CG103" i="1"/>
  <c r="CE103" i="1"/>
  <c r="CC103" i="1"/>
  <c r="BY103" i="1"/>
  <c r="BW103" i="1"/>
  <c r="BU103" i="1"/>
  <c r="BS103" i="1"/>
  <c r="BQ103" i="1"/>
  <c r="BO103" i="1"/>
  <c r="BM103" i="1"/>
  <c r="BK103" i="1"/>
  <c r="BI103" i="1"/>
  <c r="BG103" i="1"/>
  <c r="BE103" i="1"/>
  <c r="BC103" i="1"/>
  <c r="BA103" i="1"/>
  <c r="AY103" i="1"/>
  <c r="AW103" i="1"/>
  <c r="AU103" i="1"/>
  <c r="AS103" i="1"/>
  <c r="AQ103" i="1"/>
  <c r="AO103" i="1"/>
  <c r="AM103" i="1"/>
  <c r="AK103" i="1"/>
  <c r="AI103" i="1"/>
  <c r="AE103" i="1"/>
  <c r="AC103" i="1"/>
  <c r="AA103" i="1"/>
  <c r="Y103" i="1"/>
  <c r="W103" i="1"/>
  <c r="U103" i="1"/>
  <c r="S103" i="1"/>
  <c r="Q103" i="1"/>
  <c r="O103" i="1"/>
  <c r="DD102" i="1"/>
  <c r="DA102" i="1"/>
  <c r="CY102" i="1"/>
  <c r="CW102" i="1"/>
  <c r="CU102" i="1"/>
  <c r="CS102" i="1"/>
  <c r="CQ102" i="1"/>
  <c r="CO102" i="1"/>
  <c r="CM102" i="1"/>
  <c r="CI102" i="1"/>
  <c r="CG102" i="1"/>
  <c r="CE102" i="1"/>
  <c r="CC102" i="1"/>
  <c r="BY102" i="1"/>
  <c r="BW102" i="1"/>
  <c r="BU102" i="1"/>
  <c r="BS102" i="1"/>
  <c r="BQ102" i="1"/>
  <c r="BO102" i="1"/>
  <c r="BM102" i="1"/>
  <c r="BK102" i="1"/>
  <c r="BI102" i="1"/>
  <c r="BG102" i="1"/>
  <c r="BE102" i="1"/>
  <c r="BC102" i="1"/>
  <c r="BA102" i="1"/>
  <c r="AY102" i="1"/>
  <c r="AW102" i="1"/>
  <c r="AU102" i="1"/>
  <c r="AS102" i="1"/>
  <c r="AQ102" i="1"/>
  <c r="AO102" i="1"/>
  <c r="AM102" i="1"/>
  <c r="AK102" i="1"/>
  <c r="AI102" i="1"/>
  <c r="AE102" i="1"/>
  <c r="AC102" i="1"/>
  <c r="AA102" i="1"/>
  <c r="Y102" i="1"/>
  <c r="W102" i="1"/>
  <c r="U102" i="1"/>
  <c r="S102" i="1"/>
  <c r="Q102" i="1"/>
  <c r="O102" i="1"/>
  <c r="DD101" i="1"/>
  <c r="DC101" i="1"/>
  <c r="DA101" i="1"/>
  <c r="CY101" i="1"/>
  <c r="CW101" i="1"/>
  <c r="CU101" i="1"/>
  <c r="CS101" i="1"/>
  <c r="CQ101" i="1"/>
  <c r="CO101" i="1"/>
  <c r="CM101" i="1"/>
  <c r="CI101" i="1"/>
  <c r="CG101" i="1"/>
  <c r="CE101" i="1"/>
  <c r="CC101" i="1"/>
  <c r="BY101" i="1"/>
  <c r="BW101" i="1"/>
  <c r="BU101" i="1"/>
  <c r="BS101" i="1"/>
  <c r="BQ101" i="1"/>
  <c r="BO101" i="1"/>
  <c r="BM101" i="1"/>
  <c r="BK101" i="1"/>
  <c r="BI101" i="1"/>
  <c r="BG101" i="1"/>
  <c r="BE101" i="1"/>
  <c r="BC101" i="1"/>
  <c r="BA101" i="1"/>
  <c r="AY101" i="1"/>
  <c r="AW101" i="1"/>
  <c r="AU101" i="1"/>
  <c r="AS101" i="1"/>
  <c r="AQ101" i="1"/>
  <c r="AO101" i="1"/>
  <c r="AM101" i="1"/>
  <c r="AK101" i="1"/>
  <c r="AI101" i="1"/>
  <c r="AE101" i="1"/>
  <c r="AC101" i="1"/>
  <c r="AA101" i="1"/>
  <c r="Y101" i="1"/>
  <c r="W101" i="1"/>
  <c r="U101" i="1"/>
  <c r="S101" i="1"/>
  <c r="Q101" i="1"/>
  <c r="O101" i="1"/>
  <c r="DD100" i="1"/>
  <c r="U100" i="1"/>
  <c r="DE100" i="1" s="1"/>
  <c r="DD99" i="1"/>
  <c r="U99" i="1"/>
  <c r="DE99" i="1" s="1"/>
  <c r="DD98" i="1"/>
  <c r="U98" i="1"/>
  <c r="DE98" i="1" s="1"/>
  <c r="DD97" i="1"/>
  <c r="U97" i="1"/>
  <c r="DE97" i="1" s="1"/>
  <c r="DD96" i="1"/>
  <c r="U96" i="1"/>
  <c r="DD95" i="1"/>
  <c r="U95" i="1"/>
  <c r="DE95" i="1" s="1"/>
  <c r="DD94" i="1"/>
  <c r="U94" i="1"/>
  <c r="DE94" i="1" s="1"/>
  <c r="DD93" i="1"/>
  <c r="U93" i="1"/>
  <c r="DE93" i="1" s="1"/>
  <c r="DD92" i="1"/>
  <c r="U92" i="1"/>
  <c r="DE92" i="1" s="1"/>
  <c r="DD91" i="1"/>
  <c r="U91" i="1"/>
  <c r="DE91" i="1" s="1"/>
  <c r="DD90" i="1"/>
  <c r="U90" i="1"/>
  <c r="DE90" i="1" s="1"/>
  <c r="DD89" i="1"/>
  <c r="U89" i="1"/>
  <c r="DE89" i="1" s="1"/>
  <c r="DD88" i="1"/>
  <c r="DA88" i="1"/>
  <c r="CY88" i="1"/>
  <c r="CW88" i="1"/>
  <c r="CU88" i="1"/>
  <c r="CS88" i="1"/>
  <c r="CQ88" i="1"/>
  <c r="CO88" i="1"/>
  <c r="CM88" i="1"/>
  <c r="CI88" i="1"/>
  <c r="CG88" i="1"/>
  <c r="CE88" i="1"/>
  <c r="CC88" i="1"/>
  <c r="BY88" i="1"/>
  <c r="BW88" i="1"/>
  <c r="BU88" i="1"/>
  <c r="BS88" i="1"/>
  <c r="BQ88" i="1"/>
  <c r="BO88" i="1"/>
  <c r="BM88" i="1"/>
  <c r="BK88" i="1"/>
  <c r="BI88" i="1"/>
  <c r="BG88" i="1"/>
  <c r="BE88" i="1"/>
  <c r="BC88" i="1"/>
  <c r="BA88" i="1"/>
  <c r="AY88" i="1"/>
  <c r="AW88" i="1"/>
  <c r="AU88" i="1"/>
  <c r="AS88" i="1"/>
  <c r="AQ88" i="1"/>
  <c r="AO88" i="1"/>
  <c r="AM88" i="1"/>
  <c r="AK88" i="1"/>
  <c r="AI88" i="1"/>
  <c r="AE88" i="1"/>
  <c r="AC88" i="1"/>
  <c r="AA88" i="1"/>
  <c r="Y88" i="1"/>
  <c r="W88" i="1"/>
  <c r="U88" i="1"/>
  <c r="S88" i="1"/>
  <c r="Q88" i="1"/>
  <c r="O88" i="1"/>
  <c r="DD87" i="1"/>
  <c r="DA87" i="1"/>
  <c r="CY87" i="1"/>
  <c r="CW87" i="1"/>
  <c r="CU87" i="1"/>
  <c r="CS87" i="1"/>
  <c r="CQ87" i="1"/>
  <c r="CO87" i="1"/>
  <c r="CM87" i="1"/>
  <c r="CI87" i="1"/>
  <c r="CG87" i="1"/>
  <c r="CE87" i="1"/>
  <c r="CC87" i="1"/>
  <c r="BY87" i="1"/>
  <c r="BW87" i="1"/>
  <c r="BU87" i="1"/>
  <c r="BS87" i="1"/>
  <c r="BQ87" i="1"/>
  <c r="BO87" i="1"/>
  <c r="BM87" i="1"/>
  <c r="BK87" i="1"/>
  <c r="BI87" i="1"/>
  <c r="BG87" i="1"/>
  <c r="BE87" i="1"/>
  <c r="BC87" i="1"/>
  <c r="BA87" i="1"/>
  <c r="AY87" i="1"/>
  <c r="AW87" i="1"/>
  <c r="AU87" i="1"/>
  <c r="AS87" i="1"/>
  <c r="AQ87" i="1"/>
  <c r="AO87" i="1"/>
  <c r="AM87" i="1"/>
  <c r="AK87" i="1"/>
  <c r="AI87" i="1"/>
  <c r="AE87" i="1"/>
  <c r="AC87" i="1"/>
  <c r="AA87" i="1"/>
  <c r="Y87" i="1"/>
  <c r="W87" i="1"/>
  <c r="U87" i="1"/>
  <c r="S87" i="1"/>
  <c r="Q87" i="1"/>
  <c r="O87" i="1"/>
  <c r="DD86" i="1"/>
  <c r="DA86" i="1"/>
  <c r="CY86" i="1"/>
  <c r="CW86" i="1"/>
  <c r="CU86" i="1"/>
  <c r="CU85" i="1" s="1"/>
  <c r="CS86" i="1"/>
  <c r="CQ86" i="1"/>
  <c r="CO86" i="1"/>
  <c r="CM86" i="1"/>
  <c r="CM85" i="1" s="1"/>
  <c r="CI86" i="1"/>
  <c r="CG86" i="1"/>
  <c r="CE86" i="1"/>
  <c r="CC86" i="1"/>
  <c r="CC85" i="1" s="1"/>
  <c r="BY86" i="1"/>
  <c r="BW86" i="1"/>
  <c r="BU86" i="1"/>
  <c r="BS86" i="1"/>
  <c r="BS85" i="1" s="1"/>
  <c r="BQ86" i="1"/>
  <c r="BO86" i="1"/>
  <c r="BM86" i="1"/>
  <c r="BK86" i="1"/>
  <c r="BK85" i="1" s="1"/>
  <c r="BI86" i="1"/>
  <c r="BG86" i="1"/>
  <c r="BE86" i="1"/>
  <c r="BC86" i="1"/>
  <c r="BC85" i="1" s="1"/>
  <c r="BA86" i="1"/>
  <c r="AY86" i="1"/>
  <c r="AW86" i="1"/>
  <c r="AU86" i="1"/>
  <c r="AU85" i="1" s="1"/>
  <c r="AS86" i="1"/>
  <c r="AQ86" i="1"/>
  <c r="AO86" i="1"/>
  <c r="AM86" i="1"/>
  <c r="AM85" i="1" s="1"/>
  <c r="AK86" i="1"/>
  <c r="AI86" i="1"/>
  <c r="AE86" i="1"/>
  <c r="AC86" i="1"/>
  <c r="AC85" i="1" s="1"/>
  <c r="AA86" i="1"/>
  <c r="Y86" i="1"/>
  <c r="W86" i="1"/>
  <c r="U86" i="1"/>
  <c r="U85" i="1" s="1"/>
  <c r="S86" i="1"/>
  <c r="Q86" i="1"/>
  <c r="O86" i="1"/>
  <c r="DC85" i="1"/>
  <c r="DB85" i="1"/>
  <c r="CZ85" i="1"/>
  <c r="CX85" i="1"/>
  <c r="CV85" i="1"/>
  <c r="CT85" i="1"/>
  <c r="CR85" i="1"/>
  <c r="CP85" i="1"/>
  <c r="CN85" i="1"/>
  <c r="CL85" i="1"/>
  <c r="CH85" i="1"/>
  <c r="CF85" i="1"/>
  <c r="CD85" i="1"/>
  <c r="CB85" i="1"/>
  <c r="BX85" i="1"/>
  <c r="BV85" i="1"/>
  <c r="BT85" i="1"/>
  <c r="BR85" i="1"/>
  <c r="BP85" i="1"/>
  <c r="BN85" i="1"/>
  <c r="BL85" i="1"/>
  <c r="BJ85" i="1"/>
  <c r="BH85" i="1"/>
  <c r="BF85" i="1"/>
  <c r="BD85" i="1"/>
  <c r="BB85" i="1"/>
  <c r="AZ85" i="1"/>
  <c r="AX85" i="1"/>
  <c r="AV85" i="1"/>
  <c r="AT85" i="1"/>
  <c r="AR85" i="1"/>
  <c r="AP85" i="1"/>
  <c r="AN85" i="1"/>
  <c r="AL85" i="1"/>
  <c r="AJ85" i="1"/>
  <c r="AH85" i="1"/>
  <c r="AD85" i="1"/>
  <c r="AB85" i="1"/>
  <c r="Z85" i="1"/>
  <c r="X85" i="1"/>
  <c r="V85" i="1"/>
  <c r="T85" i="1"/>
  <c r="R85" i="1"/>
  <c r="P85" i="1"/>
  <c r="N85" i="1"/>
  <c r="DD84" i="1"/>
  <c r="DA84" i="1"/>
  <c r="CY84" i="1"/>
  <c r="CW84" i="1"/>
  <c r="CU84" i="1"/>
  <c r="CS84" i="1"/>
  <c r="CQ84" i="1"/>
  <c r="CO84" i="1"/>
  <c r="CM84" i="1"/>
  <c r="CI84" i="1"/>
  <c r="CG84" i="1"/>
  <c r="CE84" i="1"/>
  <c r="CC84" i="1"/>
  <c r="BY84" i="1"/>
  <c r="BW84" i="1"/>
  <c r="BU84" i="1"/>
  <c r="BS84" i="1"/>
  <c r="BQ84" i="1"/>
  <c r="BO84" i="1"/>
  <c r="BM84" i="1"/>
  <c r="BK84" i="1"/>
  <c r="BI84" i="1"/>
  <c r="BG84" i="1"/>
  <c r="BE84" i="1"/>
  <c r="BC84" i="1"/>
  <c r="BA84" i="1"/>
  <c r="AY84" i="1"/>
  <c r="AW84" i="1"/>
  <c r="AU84" i="1"/>
  <c r="AS84" i="1"/>
  <c r="AQ84" i="1"/>
  <c r="AO84" i="1"/>
  <c r="AM84" i="1"/>
  <c r="AK84" i="1"/>
  <c r="AI84" i="1"/>
  <c r="AE84" i="1"/>
  <c r="AC84" i="1"/>
  <c r="AA84" i="1"/>
  <c r="Y84" i="1"/>
  <c r="W84" i="1"/>
  <c r="U84" i="1"/>
  <c r="S84" i="1"/>
  <c r="Q84" i="1"/>
  <c r="O84" i="1"/>
  <c r="DD83" i="1"/>
  <c r="DA83" i="1"/>
  <c r="CY83" i="1"/>
  <c r="CW83" i="1"/>
  <c r="CU83" i="1"/>
  <c r="CS83" i="1"/>
  <c r="CQ83" i="1"/>
  <c r="CO83" i="1"/>
  <c r="CM83" i="1"/>
  <c r="CI83" i="1"/>
  <c r="CG83" i="1"/>
  <c r="CE83" i="1"/>
  <c r="CC83" i="1"/>
  <c r="BY83" i="1"/>
  <c r="BW83" i="1"/>
  <c r="BU83" i="1"/>
  <c r="BS83" i="1"/>
  <c r="BQ83" i="1"/>
  <c r="BO83" i="1"/>
  <c r="BM83" i="1"/>
  <c r="BK83" i="1"/>
  <c r="BI83" i="1"/>
  <c r="BG83" i="1"/>
  <c r="BE83" i="1"/>
  <c r="BC83" i="1"/>
  <c r="BA83" i="1"/>
  <c r="AY83" i="1"/>
  <c r="AW83" i="1"/>
  <c r="AU83" i="1"/>
  <c r="AS83" i="1"/>
  <c r="AQ83" i="1"/>
  <c r="AO83" i="1"/>
  <c r="AM83" i="1"/>
  <c r="AK83" i="1"/>
  <c r="AI83" i="1"/>
  <c r="AE83" i="1"/>
  <c r="AC83" i="1"/>
  <c r="AA83" i="1"/>
  <c r="Y83" i="1"/>
  <c r="W83" i="1"/>
  <c r="U83" i="1"/>
  <c r="S83" i="1"/>
  <c r="Q83" i="1"/>
  <c r="O83" i="1"/>
  <c r="DD82" i="1"/>
  <c r="DA82" i="1"/>
  <c r="CY82" i="1"/>
  <c r="CW82" i="1"/>
  <c r="CU82" i="1"/>
  <c r="CS82" i="1"/>
  <c r="CQ82" i="1"/>
  <c r="CO82" i="1"/>
  <c r="CM82" i="1"/>
  <c r="CI82" i="1"/>
  <c r="CG82" i="1"/>
  <c r="CG80" i="1" s="1"/>
  <c r="CE82" i="1"/>
  <c r="CC82" i="1"/>
  <c r="BY82" i="1"/>
  <c r="BW82" i="1"/>
  <c r="BU82" i="1"/>
  <c r="BS82" i="1"/>
  <c r="BQ82" i="1"/>
  <c r="BO82" i="1"/>
  <c r="BM82" i="1"/>
  <c r="BK82" i="1"/>
  <c r="BI82" i="1"/>
  <c r="BG82" i="1"/>
  <c r="BE82" i="1"/>
  <c r="BC82" i="1"/>
  <c r="BA82" i="1"/>
  <c r="AY82" i="1"/>
  <c r="AW82" i="1"/>
  <c r="AU82" i="1"/>
  <c r="AS82" i="1"/>
  <c r="AQ82" i="1"/>
  <c r="AO82" i="1"/>
  <c r="AM82" i="1"/>
  <c r="AK82" i="1"/>
  <c r="AI82" i="1"/>
  <c r="AE82" i="1"/>
  <c r="AC82" i="1"/>
  <c r="AA82" i="1"/>
  <c r="Y82" i="1"/>
  <c r="W82" i="1"/>
  <c r="U82" i="1"/>
  <c r="S82" i="1"/>
  <c r="Q82" i="1"/>
  <c r="O82" i="1"/>
  <c r="DA81" i="1"/>
  <c r="CY81" i="1"/>
  <c r="CW81" i="1"/>
  <c r="CW80" i="1" s="1"/>
  <c r="CU81" i="1"/>
  <c r="CS81" i="1"/>
  <c r="CQ81" i="1"/>
  <c r="CO81" i="1"/>
  <c r="CO80" i="1" s="1"/>
  <c r="CM81" i="1"/>
  <c r="CI81" i="1"/>
  <c r="CG81" i="1"/>
  <c r="CE81" i="1"/>
  <c r="CE80" i="1" s="1"/>
  <c r="CC81" i="1"/>
  <c r="BX81" i="1"/>
  <c r="DD81" i="1" s="1"/>
  <c r="BW81" i="1"/>
  <c r="BU81" i="1"/>
  <c r="BS81" i="1"/>
  <c r="BQ81" i="1"/>
  <c r="BO81" i="1"/>
  <c r="BM81" i="1"/>
  <c r="BK81" i="1"/>
  <c r="BI81" i="1"/>
  <c r="BG81" i="1"/>
  <c r="BE81" i="1"/>
  <c r="BC81" i="1"/>
  <c r="BA81" i="1"/>
  <c r="AY81" i="1"/>
  <c r="AW81" i="1"/>
  <c r="AU81" i="1"/>
  <c r="AS81" i="1"/>
  <c r="AQ81" i="1"/>
  <c r="AO81" i="1"/>
  <c r="AM81" i="1"/>
  <c r="AK81" i="1"/>
  <c r="AI81" i="1"/>
  <c r="AE81" i="1"/>
  <c r="AC81" i="1"/>
  <c r="AA81" i="1"/>
  <c r="Y81" i="1"/>
  <c r="W81" i="1"/>
  <c r="U81" i="1"/>
  <c r="S81" i="1"/>
  <c r="Q81" i="1"/>
  <c r="O81" i="1"/>
  <c r="DC80" i="1"/>
  <c r="DB80" i="1"/>
  <c r="CZ80" i="1"/>
  <c r="CX80" i="1"/>
  <c r="CV80" i="1"/>
  <c r="CT80" i="1"/>
  <c r="CR80" i="1"/>
  <c r="CP80" i="1"/>
  <c r="CN80" i="1"/>
  <c r="CL80" i="1"/>
  <c r="CH80" i="1"/>
  <c r="CF80" i="1"/>
  <c r="CD80" i="1"/>
  <c r="CB80" i="1"/>
  <c r="BX80" i="1"/>
  <c r="BV80" i="1"/>
  <c r="BU80" i="1"/>
  <c r="BT80" i="1"/>
  <c r="BR80" i="1"/>
  <c r="BP80" i="1"/>
  <c r="BN80" i="1"/>
  <c r="BM80" i="1"/>
  <c r="BL80" i="1"/>
  <c r="BJ80" i="1"/>
  <c r="BH80" i="1"/>
  <c r="BF80" i="1"/>
  <c r="BE80" i="1"/>
  <c r="BD80" i="1"/>
  <c r="BB80" i="1"/>
  <c r="AZ80" i="1"/>
  <c r="AX80" i="1"/>
  <c r="AW80" i="1"/>
  <c r="AV80" i="1"/>
  <c r="AT80" i="1"/>
  <c r="AR80" i="1"/>
  <c r="AP80" i="1"/>
  <c r="AO80" i="1"/>
  <c r="AN80" i="1"/>
  <c r="AL80" i="1"/>
  <c r="AJ80" i="1"/>
  <c r="AH80" i="1"/>
  <c r="AE80" i="1"/>
  <c r="AD80" i="1"/>
  <c r="AB80" i="1"/>
  <c r="Z80" i="1"/>
  <c r="X80" i="1"/>
  <c r="W80" i="1"/>
  <c r="V80" i="1"/>
  <c r="T80" i="1"/>
  <c r="R80" i="1"/>
  <c r="P80" i="1"/>
  <c r="O80" i="1"/>
  <c r="N80" i="1"/>
  <c r="DD79" i="1"/>
  <c r="DA79" i="1"/>
  <c r="CY79" i="1"/>
  <c r="CY78" i="1" s="1"/>
  <c r="CW79" i="1"/>
  <c r="CW78" i="1" s="1"/>
  <c r="CU79" i="1"/>
  <c r="CU78" i="1" s="1"/>
  <c r="CS79" i="1"/>
  <c r="CQ79" i="1"/>
  <c r="CQ78" i="1" s="1"/>
  <c r="CO79" i="1"/>
  <c r="CO78" i="1" s="1"/>
  <c r="CM79" i="1"/>
  <c r="CI79" i="1"/>
  <c r="CI78" i="1" s="1"/>
  <c r="CG79" i="1"/>
  <c r="CG78" i="1" s="1"/>
  <c r="CE79" i="1"/>
  <c r="CE78" i="1" s="1"/>
  <c r="CC79" i="1"/>
  <c r="CC78" i="1" s="1"/>
  <c r="BY79" i="1"/>
  <c r="BW79" i="1"/>
  <c r="BW78" i="1" s="1"/>
  <c r="BU79" i="1"/>
  <c r="BU78" i="1" s="1"/>
  <c r="BS79" i="1"/>
  <c r="BS78" i="1" s="1"/>
  <c r="BQ79" i="1"/>
  <c r="BO79" i="1"/>
  <c r="BO78" i="1" s="1"/>
  <c r="BM79" i="1"/>
  <c r="BM78" i="1" s="1"/>
  <c r="BK79" i="1"/>
  <c r="BK78" i="1" s="1"/>
  <c r="BI79" i="1"/>
  <c r="BG79" i="1"/>
  <c r="BG78" i="1" s="1"/>
  <c r="BE79" i="1"/>
  <c r="BE78" i="1" s="1"/>
  <c r="BC79" i="1"/>
  <c r="BA79" i="1"/>
  <c r="BA78" i="1" s="1"/>
  <c r="AY79" i="1"/>
  <c r="AY78" i="1" s="1"/>
  <c r="AW79" i="1"/>
  <c r="AW78" i="1" s="1"/>
  <c r="AU79" i="1"/>
  <c r="AU78" i="1" s="1"/>
  <c r="AS79" i="1"/>
  <c r="AS78" i="1" s="1"/>
  <c r="AQ79" i="1"/>
  <c r="AQ78" i="1" s="1"/>
  <c r="AO79" i="1"/>
  <c r="AO78" i="1" s="1"/>
  <c r="AM79" i="1"/>
  <c r="AM78" i="1" s="1"/>
  <c r="AK79" i="1"/>
  <c r="AI79" i="1"/>
  <c r="AI78" i="1" s="1"/>
  <c r="AE79" i="1"/>
  <c r="AE78" i="1" s="1"/>
  <c r="AC79" i="1"/>
  <c r="AC78" i="1" s="1"/>
  <c r="AA79" i="1"/>
  <c r="AA78" i="1" s="1"/>
  <c r="Y79" i="1"/>
  <c r="Y78" i="1" s="1"/>
  <c r="W79" i="1"/>
  <c r="W78" i="1" s="1"/>
  <c r="U79" i="1"/>
  <c r="U78" i="1" s="1"/>
  <c r="S79" i="1"/>
  <c r="S78" i="1" s="1"/>
  <c r="Q79" i="1"/>
  <c r="Q78" i="1" s="1"/>
  <c r="O79" i="1"/>
  <c r="O78" i="1" s="1"/>
  <c r="DC78" i="1"/>
  <c r="DB78" i="1"/>
  <c r="DA78" i="1"/>
  <c r="CZ78" i="1"/>
  <c r="CX78" i="1"/>
  <c r="CV78" i="1"/>
  <c r="CT78" i="1"/>
  <c r="CS78" i="1"/>
  <c r="CR78" i="1"/>
  <c r="CP78" i="1"/>
  <c r="CN78" i="1"/>
  <c r="CM78" i="1"/>
  <c r="CL78" i="1"/>
  <c r="CH78" i="1"/>
  <c r="CF78" i="1"/>
  <c r="CD78" i="1"/>
  <c r="CB78" i="1"/>
  <c r="BY78" i="1"/>
  <c r="BX78" i="1"/>
  <c r="BV78" i="1"/>
  <c r="BT78" i="1"/>
  <c r="BR78" i="1"/>
  <c r="BQ78" i="1"/>
  <c r="BP78" i="1"/>
  <c r="BN78" i="1"/>
  <c r="BL78" i="1"/>
  <c r="BJ78" i="1"/>
  <c r="BI78" i="1"/>
  <c r="BH78" i="1"/>
  <c r="BF78" i="1"/>
  <c r="BD78" i="1"/>
  <c r="BC78" i="1"/>
  <c r="BB78" i="1"/>
  <c r="AZ78" i="1"/>
  <c r="AX78" i="1"/>
  <c r="AV78" i="1"/>
  <c r="AT78" i="1"/>
  <c r="AR78" i="1"/>
  <c r="AP78" i="1"/>
  <c r="AN78" i="1"/>
  <c r="AL78" i="1"/>
  <c r="AK78" i="1"/>
  <c r="AJ78" i="1"/>
  <c r="AH78" i="1"/>
  <c r="AD78" i="1"/>
  <c r="AB78" i="1"/>
  <c r="Z78" i="1"/>
  <c r="X78" i="1"/>
  <c r="V78" i="1"/>
  <c r="T78" i="1"/>
  <c r="R78" i="1"/>
  <c r="P78" i="1"/>
  <c r="N78" i="1"/>
  <c r="DD77" i="1"/>
  <c r="DA77" i="1"/>
  <c r="CY77" i="1"/>
  <c r="CW77" i="1"/>
  <c r="CU77" i="1"/>
  <c r="CS77" i="1"/>
  <c r="CQ77" i="1"/>
  <c r="CO77" i="1"/>
  <c r="CM77" i="1"/>
  <c r="CI77" i="1"/>
  <c r="CG77" i="1"/>
  <c r="CE77" i="1"/>
  <c r="CE75" i="1" s="1"/>
  <c r="CC77" i="1"/>
  <c r="BY77" i="1"/>
  <c r="BW77" i="1"/>
  <c r="BU77" i="1"/>
  <c r="BS77" i="1"/>
  <c r="BQ77" i="1"/>
  <c r="BO77" i="1"/>
  <c r="BM77" i="1"/>
  <c r="BK77" i="1"/>
  <c r="BI77" i="1"/>
  <c r="BG77" i="1"/>
  <c r="BE77" i="1"/>
  <c r="BC77" i="1"/>
  <c r="BC75" i="1" s="1"/>
  <c r="BA77" i="1"/>
  <c r="AY77" i="1"/>
  <c r="AW77" i="1"/>
  <c r="AU77" i="1"/>
  <c r="AS77" i="1"/>
  <c r="AQ77" i="1"/>
  <c r="AO77" i="1"/>
  <c r="AM77" i="1"/>
  <c r="AM75" i="1" s="1"/>
  <c r="AK77" i="1"/>
  <c r="AI77" i="1"/>
  <c r="AE77" i="1"/>
  <c r="AC77" i="1"/>
  <c r="AA77" i="1"/>
  <c r="Y77" i="1"/>
  <c r="W77" i="1"/>
  <c r="U77" i="1"/>
  <c r="U75" i="1" s="1"/>
  <c r="S77" i="1"/>
  <c r="Q77" i="1"/>
  <c r="O77" i="1"/>
  <c r="DA76" i="1"/>
  <c r="DA75" i="1" s="1"/>
  <c r="CY76" i="1"/>
  <c r="CY75" i="1" s="1"/>
  <c r="CW76" i="1"/>
  <c r="CU76" i="1"/>
  <c r="CS76" i="1"/>
  <c r="CS75" i="1" s="1"/>
  <c r="CQ76" i="1"/>
  <c r="CO76" i="1"/>
  <c r="CM76" i="1"/>
  <c r="CI76" i="1"/>
  <c r="CI75" i="1" s="1"/>
  <c r="CG76" i="1"/>
  <c r="CG75" i="1" s="1"/>
  <c r="CE76" i="1"/>
  <c r="CC76" i="1"/>
  <c r="BY76" i="1"/>
  <c r="BY75" i="1" s="1"/>
  <c r="BW76" i="1"/>
  <c r="BU76" i="1"/>
  <c r="BS76" i="1"/>
  <c r="BQ76" i="1"/>
  <c r="BQ75" i="1" s="1"/>
  <c r="BO76" i="1"/>
  <c r="BO75" i="1" s="1"/>
  <c r="BL76" i="1"/>
  <c r="DD76" i="1" s="1"/>
  <c r="BK76" i="1"/>
  <c r="BI76" i="1"/>
  <c r="BI75" i="1" s="1"/>
  <c r="BG76" i="1"/>
  <c r="BE76" i="1"/>
  <c r="BC76" i="1"/>
  <c r="BA76" i="1"/>
  <c r="BA75" i="1" s="1"/>
  <c r="AY76" i="1"/>
  <c r="AY75" i="1" s="1"/>
  <c r="AW76" i="1"/>
  <c r="AU76" i="1"/>
  <c r="AS76" i="1"/>
  <c r="AS75" i="1" s="1"/>
  <c r="AQ76" i="1"/>
  <c r="AO76" i="1"/>
  <c r="AM76" i="1"/>
  <c r="AK76" i="1"/>
  <c r="AK75" i="1" s="1"/>
  <c r="AI76" i="1"/>
  <c r="AI75" i="1" s="1"/>
  <c r="AE76" i="1"/>
  <c r="AC76" i="1"/>
  <c r="AA76" i="1"/>
  <c r="AA75" i="1" s="1"/>
  <c r="Y76" i="1"/>
  <c r="W76" i="1"/>
  <c r="U76" i="1"/>
  <c r="S76" i="1"/>
  <c r="S75" i="1" s="1"/>
  <c r="Q76" i="1"/>
  <c r="O76" i="1"/>
  <c r="DC75" i="1"/>
  <c r="DB75" i="1"/>
  <c r="CZ75" i="1"/>
  <c r="CX75" i="1"/>
  <c r="CW75" i="1"/>
  <c r="CV75" i="1"/>
  <c r="CT75" i="1"/>
  <c r="CR75" i="1"/>
  <c r="CQ75" i="1"/>
  <c r="CP75" i="1"/>
  <c r="CN75" i="1"/>
  <c r="CL75" i="1"/>
  <c r="CH75" i="1"/>
  <c r="CF75" i="1"/>
  <c r="CD75" i="1"/>
  <c r="CB75" i="1"/>
  <c r="BX75" i="1"/>
  <c r="BW75" i="1"/>
  <c r="BV75" i="1"/>
  <c r="BT75" i="1"/>
  <c r="BR75" i="1"/>
  <c r="BP75" i="1"/>
  <c r="BN75" i="1"/>
  <c r="BL75" i="1"/>
  <c r="BJ75" i="1"/>
  <c r="BH75" i="1"/>
  <c r="BG75" i="1"/>
  <c r="BF75" i="1"/>
  <c r="BE75" i="1"/>
  <c r="BD75" i="1"/>
  <c r="BB75" i="1"/>
  <c r="AZ75" i="1"/>
  <c r="AX75" i="1"/>
  <c r="AV75" i="1"/>
  <c r="AT75" i="1"/>
  <c r="AR75" i="1"/>
  <c r="AQ75" i="1"/>
  <c r="AP75" i="1"/>
  <c r="AN75" i="1"/>
  <c r="AL75" i="1"/>
  <c r="AJ75" i="1"/>
  <c r="AH75" i="1"/>
  <c r="AE75" i="1"/>
  <c r="AD75" i="1"/>
  <c r="AB75" i="1"/>
  <c r="Z75" i="1"/>
  <c r="Y75" i="1"/>
  <c r="X75" i="1"/>
  <c r="V75" i="1"/>
  <c r="T75" i="1"/>
  <c r="R75" i="1"/>
  <c r="Q75" i="1"/>
  <c r="P75" i="1"/>
  <c r="N75" i="1"/>
  <c r="DE74" i="1"/>
  <c r="DD74" i="1"/>
  <c r="DA73" i="1"/>
  <c r="CY73" i="1"/>
  <c r="CW73" i="1"/>
  <c r="CU73" i="1"/>
  <c r="CS73" i="1"/>
  <c r="CQ73" i="1"/>
  <c r="CO73" i="1"/>
  <c r="CM73" i="1"/>
  <c r="CI73" i="1"/>
  <c r="CG73" i="1"/>
  <c r="CE73" i="1"/>
  <c r="CC73" i="1"/>
  <c r="BX73" i="1"/>
  <c r="BY73" i="1" s="1"/>
  <c r="BW73" i="1"/>
  <c r="BU73" i="1"/>
  <c r="BS73" i="1"/>
  <c r="BQ73" i="1"/>
  <c r="BO73" i="1"/>
  <c r="BM73" i="1"/>
  <c r="BK73" i="1"/>
  <c r="BI73" i="1"/>
  <c r="BG73" i="1"/>
  <c r="BE73" i="1"/>
  <c r="BC73" i="1"/>
  <c r="BA73" i="1"/>
  <c r="AY73" i="1"/>
  <c r="AW73" i="1"/>
  <c r="AU73" i="1"/>
  <c r="AS73" i="1"/>
  <c r="AQ73" i="1"/>
  <c r="AO73" i="1"/>
  <c r="AM73" i="1"/>
  <c r="AK73" i="1"/>
  <c r="AI73" i="1"/>
  <c r="AE73" i="1"/>
  <c r="AC73" i="1"/>
  <c r="AA73" i="1"/>
  <c r="Y73" i="1"/>
  <c r="W73" i="1"/>
  <c r="U73" i="1"/>
  <c r="S73" i="1"/>
  <c r="Q73" i="1"/>
  <c r="O73" i="1"/>
  <c r="DA72" i="1"/>
  <c r="DA71" i="1" s="1"/>
  <c r="CY72" i="1"/>
  <c r="CW72" i="1"/>
  <c r="CU72" i="1"/>
  <c r="CS72" i="1"/>
  <c r="CS71" i="1" s="1"/>
  <c r="CQ72" i="1"/>
  <c r="CO72" i="1"/>
  <c r="CM72" i="1"/>
  <c r="CI72" i="1"/>
  <c r="CI71" i="1" s="1"/>
  <c r="CG72" i="1"/>
  <c r="CE72" i="1"/>
  <c r="CC72" i="1"/>
  <c r="BY72" i="1"/>
  <c r="BW72" i="1"/>
  <c r="BU72" i="1"/>
  <c r="BS72" i="1"/>
  <c r="BQ72" i="1"/>
  <c r="BQ71" i="1" s="1"/>
  <c r="BO72" i="1"/>
  <c r="BL72" i="1"/>
  <c r="BK72" i="1"/>
  <c r="BI72" i="1"/>
  <c r="BI71" i="1" s="1"/>
  <c r="BG72" i="1"/>
  <c r="BE72" i="1"/>
  <c r="BC72" i="1"/>
  <c r="BA72" i="1"/>
  <c r="BA71" i="1" s="1"/>
  <c r="AY72" i="1"/>
  <c r="AW72" i="1"/>
  <c r="AU72" i="1"/>
  <c r="AU71" i="1" s="1"/>
  <c r="AS72" i="1"/>
  <c r="AS71" i="1" s="1"/>
  <c r="AQ72" i="1"/>
  <c r="AO72" i="1"/>
  <c r="AM72" i="1"/>
  <c r="AK72" i="1"/>
  <c r="AK71" i="1" s="1"/>
  <c r="AI72" i="1"/>
  <c r="AE72" i="1"/>
  <c r="AC72" i="1"/>
  <c r="AA72" i="1"/>
  <c r="AA71" i="1" s="1"/>
  <c r="Y72" i="1"/>
  <c r="W72" i="1"/>
  <c r="U72" i="1"/>
  <c r="S72" i="1"/>
  <c r="S71" i="1" s="1"/>
  <c r="Q72" i="1"/>
  <c r="O72" i="1"/>
  <c r="DC71" i="1"/>
  <c r="DB71" i="1"/>
  <c r="CZ71" i="1"/>
  <c r="CY71" i="1"/>
  <c r="CX71" i="1"/>
  <c r="CV71" i="1"/>
  <c r="CT71" i="1"/>
  <c r="CR71" i="1"/>
  <c r="CP71" i="1"/>
  <c r="CN71" i="1"/>
  <c r="CL71" i="1"/>
  <c r="CH71" i="1"/>
  <c r="CF71" i="1"/>
  <c r="CD71" i="1"/>
  <c r="CB71" i="1"/>
  <c r="BX71" i="1"/>
  <c r="BV71" i="1"/>
  <c r="BT71" i="1"/>
  <c r="BR71" i="1"/>
  <c r="BP71" i="1"/>
  <c r="BN71" i="1"/>
  <c r="BK71" i="1"/>
  <c r="BJ71" i="1"/>
  <c r="BH71" i="1"/>
  <c r="BF71" i="1"/>
  <c r="BD71" i="1"/>
  <c r="BB71" i="1"/>
  <c r="AZ71" i="1"/>
  <c r="AX71" i="1"/>
  <c r="AV71" i="1"/>
  <c r="AT71" i="1"/>
  <c r="AR71" i="1"/>
  <c r="AP71" i="1"/>
  <c r="AN71" i="1"/>
  <c r="AL71" i="1"/>
  <c r="AJ71" i="1"/>
  <c r="AH71" i="1"/>
  <c r="AD71" i="1"/>
  <c r="AB71" i="1"/>
  <c r="Z71" i="1"/>
  <c r="X71" i="1"/>
  <c r="V71" i="1"/>
  <c r="T71" i="1"/>
  <c r="R71" i="1"/>
  <c r="P71" i="1"/>
  <c r="N71" i="1"/>
  <c r="DD70" i="1"/>
  <c r="DC70" i="1"/>
  <c r="DA70" i="1"/>
  <c r="CY70" i="1"/>
  <c r="CW70" i="1"/>
  <c r="CU70" i="1"/>
  <c r="CS70" i="1"/>
  <c r="CQ70" i="1"/>
  <c r="CO70" i="1"/>
  <c r="CM70" i="1"/>
  <c r="CI70" i="1"/>
  <c r="CG70" i="1"/>
  <c r="CE70" i="1"/>
  <c r="CC70" i="1"/>
  <c r="BY70" i="1"/>
  <c r="BW70" i="1"/>
  <c r="BU70" i="1"/>
  <c r="BS70" i="1"/>
  <c r="BQ70" i="1"/>
  <c r="BO70" i="1"/>
  <c r="BM70" i="1"/>
  <c r="BK70" i="1"/>
  <c r="BI70" i="1"/>
  <c r="BG70" i="1"/>
  <c r="BE70" i="1"/>
  <c r="BC70" i="1"/>
  <c r="BA70" i="1"/>
  <c r="AY70" i="1"/>
  <c r="AW70" i="1"/>
  <c r="AU70" i="1"/>
  <c r="AS70" i="1"/>
  <c r="AQ70" i="1"/>
  <c r="AO70" i="1"/>
  <c r="AM70" i="1"/>
  <c r="AK70" i="1"/>
  <c r="AI70" i="1"/>
  <c r="AE70" i="1"/>
  <c r="AC70" i="1"/>
  <c r="AA70" i="1"/>
  <c r="Y70" i="1"/>
  <c r="W70" i="1"/>
  <c r="U70" i="1"/>
  <c r="S70" i="1"/>
  <c r="Q70" i="1"/>
  <c r="O70" i="1"/>
  <c r="DD69" i="1"/>
  <c r="DA69" i="1"/>
  <c r="DA68" i="1" s="1"/>
  <c r="CY69" i="1"/>
  <c r="CW69" i="1"/>
  <c r="CW68" i="1" s="1"/>
  <c r="CU69" i="1"/>
  <c r="CU68" i="1" s="1"/>
  <c r="CS69" i="1"/>
  <c r="CQ69" i="1"/>
  <c r="CQ68" i="1" s="1"/>
  <c r="CO69" i="1"/>
  <c r="CO68" i="1" s="1"/>
  <c r="CM69" i="1"/>
  <c r="CM68" i="1" s="1"/>
  <c r="CI69" i="1"/>
  <c r="CG69" i="1"/>
  <c r="CE69" i="1"/>
  <c r="CE68" i="1" s="1"/>
  <c r="CC69" i="1"/>
  <c r="BY69" i="1"/>
  <c r="BW69" i="1"/>
  <c r="BW68" i="1" s="1"/>
  <c r="BU69" i="1"/>
  <c r="BU68" i="1" s="1"/>
  <c r="BS69" i="1"/>
  <c r="BS68" i="1" s="1"/>
  <c r="BQ69" i="1"/>
  <c r="BO69" i="1"/>
  <c r="BM69" i="1"/>
  <c r="BM68" i="1" s="1"/>
  <c r="BK69" i="1"/>
  <c r="BI69" i="1"/>
  <c r="BG69" i="1"/>
  <c r="BG68" i="1" s="1"/>
  <c r="BE69" i="1"/>
  <c r="BE68" i="1" s="1"/>
  <c r="BC69" i="1"/>
  <c r="BA69" i="1"/>
  <c r="AY69" i="1"/>
  <c r="AW69" i="1"/>
  <c r="AW68" i="1" s="1"/>
  <c r="AU69" i="1"/>
  <c r="AU68" i="1" s="1"/>
  <c r="AS69" i="1"/>
  <c r="AQ69" i="1"/>
  <c r="AQ68" i="1" s="1"/>
  <c r="AO69" i="1"/>
  <c r="AO68" i="1" s="1"/>
  <c r="AM69" i="1"/>
  <c r="AK69" i="1"/>
  <c r="AI69" i="1"/>
  <c r="AE69" i="1"/>
  <c r="AE68" i="1" s="1"/>
  <c r="AC69" i="1"/>
  <c r="AC68" i="1" s="1"/>
  <c r="AA69" i="1"/>
  <c r="Y69" i="1"/>
  <c r="W69" i="1"/>
  <c r="W68" i="1" s="1"/>
  <c r="U69" i="1"/>
  <c r="S69" i="1"/>
  <c r="Q69" i="1"/>
  <c r="O69" i="1"/>
  <c r="DC68" i="1"/>
  <c r="DB68" i="1"/>
  <c r="CZ68" i="1"/>
  <c r="CY68" i="1"/>
  <c r="CX68" i="1"/>
  <c r="CV68" i="1"/>
  <c r="CT68" i="1"/>
  <c r="CR68" i="1"/>
  <c r="CP68" i="1"/>
  <c r="CN68" i="1"/>
  <c r="CL68" i="1"/>
  <c r="CH68" i="1"/>
  <c r="CG68" i="1"/>
  <c r="CF68" i="1"/>
  <c r="CD68" i="1"/>
  <c r="CC68" i="1"/>
  <c r="CB68" i="1"/>
  <c r="BX68" i="1"/>
  <c r="BV68" i="1"/>
  <c r="BT68" i="1"/>
  <c r="BR68" i="1"/>
  <c r="BP68" i="1"/>
  <c r="BO68" i="1"/>
  <c r="BN68" i="1"/>
  <c r="BL68" i="1"/>
  <c r="BK68" i="1"/>
  <c r="BJ68" i="1"/>
  <c r="BH68" i="1"/>
  <c r="BF68" i="1"/>
  <c r="BD68" i="1"/>
  <c r="BC68" i="1"/>
  <c r="BB68" i="1"/>
  <c r="AZ68" i="1"/>
  <c r="AY68" i="1"/>
  <c r="AX68" i="1"/>
  <c r="AV68" i="1"/>
  <c r="AT68" i="1"/>
  <c r="AR68" i="1"/>
  <c r="AP68" i="1"/>
  <c r="AN68" i="1"/>
  <c r="AM68" i="1"/>
  <c r="AL68" i="1"/>
  <c r="AJ68" i="1"/>
  <c r="AH68" i="1"/>
  <c r="AD68" i="1"/>
  <c r="AB68" i="1"/>
  <c r="Z68" i="1"/>
  <c r="X68" i="1"/>
  <c r="V68" i="1"/>
  <c r="U68" i="1"/>
  <c r="T68" i="1"/>
  <c r="R68" i="1"/>
  <c r="P68" i="1"/>
  <c r="N68" i="1"/>
  <c r="DD67" i="1"/>
  <c r="DA67" i="1"/>
  <c r="CY67" i="1"/>
  <c r="CW67" i="1"/>
  <c r="CU67" i="1"/>
  <c r="CS67" i="1"/>
  <c r="CQ67" i="1"/>
  <c r="CO67" i="1"/>
  <c r="CM67" i="1"/>
  <c r="CI67" i="1"/>
  <c r="CG67" i="1"/>
  <c r="CE67" i="1"/>
  <c r="CC67" i="1"/>
  <c r="BY67" i="1"/>
  <c r="BW67" i="1"/>
  <c r="BU67" i="1"/>
  <c r="BS67" i="1"/>
  <c r="BQ67" i="1"/>
  <c r="BO67" i="1"/>
  <c r="BM67" i="1"/>
  <c r="BK67" i="1"/>
  <c r="BI67" i="1"/>
  <c r="BG67" i="1"/>
  <c r="BE67" i="1"/>
  <c r="BC67" i="1"/>
  <c r="BA67" i="1"/>
  <c r="AY67" i="1"/>
  <c r="AW67" i="1"/>
  <c r="AU67" i="1"/>
  <c r="AS67" i="1"/>
  <c r="AQ67" i="1"/>
  <c r="AO67" i="1"/>
  <c r="AM67" i="1"/>
  <c r="AK67" i="1"/>
  <c r="AI67" i="1"/>
  <c r="AE67" i="1"/>
  <c r="AC67" i="1"/>
  <c r="AA67" i="1"/>
  <c r="Y67" i="1"/>
  <c r="W67" i="1"/>
  <c r="U67" i="1"/>
  <c r="S67" i="1"/>
  <c r="Q67" i="1"/>
  <c r="O67" i="1"/>
  <c r="DD66" i="1"/>
  <c r="DA66" i="1"/>
  <c r="CY66" i="1"/>
  <c r="CW66" i="1"/>
  <c r="CU66" i="1"/>
  <c r="CS66" i="1"/>
  <c r="CQ66" i="1"/>
  <c r="CO66" i="1"/>
  <c r="CM66" i="1"/>
  <c r="CI66" i="1"/>
  <c r="CG66" i="1"/>
  <c r="CE66" i="1"/>
  <c r="CC66" i="1"/>
  <c r="BY66" i="1"/>
  <c r="BW66" i="1"/>
  <c r="BU66" i="1"/>
  <c r="BS66" i="1"/>
  <c r="BQ66" i="1"/>
  <c r="BO66" i="1"/>
  <c r="BM66" i="1"/>
  <c r="BK66" i="1"/>
  <c r="BI66" i="1"/>
  <c r="BG66" i="1"/>
  <c r="BE66" i="1"/>
  <c r="BC66" i="1"/>
  <c r="BA66" i="1"/>
  <c r="AY66" i="1"/>
  <c r="AW66" i="1"/>
  <c r="AU66" i="1"/>
  <c r="AS66" i="1"/>
  <c r="AQ66" i="1"/>
  <c r="AO66" i="1"/>
  <c r="AM66" i="1"/>
  <c r="AK66" i="1"/>
  <c r="AI66" i="1"/>
  <c r="AE66" i="1"/>
  <c r="AC66" i="1"/>
  <c r="AA66" i="1"/>
  <c r="Y66" i="1"/>
  <c r="W66" i="1"/>
  <c r="U66" i="1"/>
  <c r="S66" i="1"/>
  <c r="Q66" i="1"/>
  <c r="O66" i="1"/>
  <c r="DA65" i="1"/>
  <c r="DA64" i="1" s="1"/>
  <c r="CY65" i="1"/>
  <c r="CW65" i="1"/>
  <c r="CU65" i="1"/>
  <c r="CS65" i="1"/>
  <c r="CQ65" i="1"/>
  <c r="CO65" i="1"/>
  <c r="CO64" i="1" s="1"/>
  <c r="CL65" i="1"/>
  <c r="CM65" i="1" s="1"/>
  <c r="CH65" i="1"/>
  <c r="CI65" i="1" s="1"/>
  <c r="CI64" i="1" s="1"/>
  <c r="CG65" i="1"/>
  <c r="CE65" i="1"/>
  <c r="CC65" i="1"/>
  <c r="BY65" i="1"/>
  <c r="BW65" i="1"/>
  <c r="BU65" i="1"/>
  <c r="BS65" i="1"/>
  <c r="BQ65" i="1"/>
  <c r="BQ64" i="1" s="1"/>
  <c r="BO65" i="1"/>
  <c r="BL65" i="1"/>
  <c r="DD65" i="1" s="1"/>
  <c r="BK65" i="1"/>
  <c r="BI65" i="1"/>
  <c r="BG65" i="1"/>
  <c r="BE65" i="1"/>
  <c r="BE64" i="1" s="1"/>
  <c r="BC65" i="1"/>
  <c r="BA65" i="1"/>
  <c r="AY65" i="1"/>
  <c r="AW65" i="1"/>
  <c r="AU65" i="1"/>
  <c r="AS65" i="1"/>
  <c r="AQ65" i="1"/>
  <c r="AO65" i="1"/>
  <c r="AO64" i="1" s="1"/>
  <c r="AM65" i="1"/>
  <c r="AK65" i="1"/>
  <c r="AI65" i="1"/>
  <c r="AE65" i="1"/>
  <c r="AC65" i="1"/>
  <c r="AA65" i="1"/>
  <c r="Y65" i="1"/>
  <c r="W65" i="1"/>
  <c r="W64" i="1" s="1"/>
  <c r="U65" i="1"/>
  <c r="S65" i="1"/>
  <c r="Q65" i="1"/>
  <c r="O65" i="1"/>
  <c r="DC64" i="1"/>
  <c r="DB64" i="1"/>
  <c r="CZ64" i="1"/>
  <c r="CX64" i="1"/>
  <c r="CV64" i="1"/>
  <c r="CT64" i="1"/>
  <c r="CR64" i="1"/>
  <c r="CP64" i="1"/>
  <c r="CN64" i="1"/>
  <c r="CH64" i="1"/>
  <c r="CF64" i="1"/>
  <c r="CD64" i="1"/>
  <c r="CB64" i="1"/>
  <c r="BX64" i="1"/>
  <c r="BV64" i="1"/>
  <c r="BT64" i="1"/>
  <c r="BR64" i="1"/>
  <c r="BP64" i="1"/>
  <c r="BN64" i="1"/>
  <c r="BJ64" i="1"/>
  <c r="BH64" i="1"/>
  <c r="BF64" i="1"/>
  <c r="BD64" i="1"/>
  <c r="BB64" i="1"/>
  <c r="BA64" i="1"/>
  <c r="AZ64" i="1"/>
  <c r="AX64" i="1"/>
  <c r="AV64" i="1"/>
  <c r="AT64" i="1"/>
  <c r="AR64" i="1"/>
  <c r="AP64" i="1"/>
  <c r="AN64" i="1"/>
  <c r="AM64" i="1"/>
  <c r="AL64" i="1"/>
  <c r="AJ64" i="1"/>
  <c r="AH64" i="1"/>
  <c r="AD64" i="1"/>
  <c r="AB64" i="1"/>
  <c r="Z64" i="1"/>
  <c r="X64" i="1"/>
  <c r="V64" i="1"/>
  <c r="T64" i="1"/>
  <c r="S64" i="1"/>
  <c r="R64" i="1"/>
  <c r="P64" i="1"/>
  <c r="N64" i="1"/>
  <c r="DA63" i="1"/>
  <c r="CY63" i="1"/>
  <c r="CW63" i="1"/>
  <c r="CU63" i="1"/>
  <c r="CS63" i="1"/>
  <c r="CQ63" i="1"/>
  <c r="CO63" i="1"/>
  <c r="CM63" i="1"/>
  <c r="CI63" i="1"/>
  <c r="CG63" i="1"/>
  <c r="CE63" i="1"/>
  <c r="CC63" i="1"/>
  <c r="BY63" i="1"/>
  <c r="BW63" i="1"/>
  <c r="BU63" i="1"/>
  <c r="BS63" i="1"/>
  <c r="BQ63" i="1"/>
  <c r="BO63" i="1"/>
  <c r="BM63" i="1"/>
  <c r="BK63" i="1"/>
  <c r="BI63" i="1"/>
  <c r="BG63" i="1"/>
  <c r="BE63" i="1"/>
  <c r="BC63" i="1"/>
  <c r="BA63" i="1"/>
  <c r="AY63" i="1"/>
  <c r="AW63" i="1"/>
  <c r="AU63" i="1"/>
  <c r="AS63" i="1"/>
  <c r="AQ63" i="1"/>
  <c r="AO63" i="1"/>
  <c r="AM63" i="1"/>
  <c r="AK63" i="1"/>
  <c r="AI63" i="1"/>
  <c r="AD63" i="1"/>
  <c r="DD63" i="1" s="1"/>
  <c r="AC63" i="1"/>
  <c r="AA63" i="1"/>
  <c r="Y63" i="1"/>
  <c r="W63" i="1"/>
  <c r="U63" i="1"/>
  <c r="S63" i="1"/>
  <c r="Q63" i="1"/>
  <c r="O63" i="1"/>
  <c r="DA62" i="1"/>
  <c r="CY62" i="1"/>
  <c r="CW62" i="1"/>
  <c r="CU62" i="1"/>
  <c r="CS62" i="1"/>
  <c r="CQ62" i="1"/>
  <c r="CO62" i="1"/>
  <c r="CM62" i="1"/>
  <c r="CI62" i="1"/>
  <c r="CG62" i="1"/>
  <c r="CE62" i="1"/>
  <c r="CC62" i="1"/>
  <c r="BY62" i="1"/>
  <c r="BW62" i="1"/>
  <c r="BU62" i="1"/>
  <c r="BS62" i="1"/>
  <c r="BQ62" i="1"/>
  <c r="BO62" i="1"/>
  <c r="BM62" i="1"/>
  <c r="BK62" i="1"/>
  <c r="BI62" i="1"/>
  <c r="BG62" i="1"/>
  <c r="BE62" i="1"/>
  <c r="BC62" i="1"/>
  <c r="BA62" i="1"/>
  <c r="AY62" i="1"/>
  <c r="AW62" i="1"/>
  <c r="AU62" i="1"/>
  <c r="AS62" i="1"/>
  <c r="AQ62" i="1"/>
  <c r="AO62" i="1"/>
  <c r="AM62" i="1"/>
  <c r="AK62" i="1"/>
  <c r="AI62" i="1"/>
  <c r="AE62" i="1"/>
  <c r="AD62" i="1"/>
  <c r="DD62" i="1" s="1"/>
  <c r="AC62" i="1"/>
  <c r="AA62" i="1"/>
  <c r="Y62" i="1"/>
  <c r="W62" i="1"/>
  <c r="U62" i="1"/>
  <c r="S62" i="1"/>
  <c r="Q62" i="1"/>
  <c r="O62" i="1"/>
  <c r="DD61" i="1"/>
  <c r="DA61" i="1"/>
  <c r="CY61" i="1"/>
  <c r="CW61" i="1"/>
  <c r="CU61" i="1"/>
  <c r="CS61" i="1"/>
  <c r="CQ61" i="1"/>
  <c r="CO61" i="1"/>
  <c r="CM61" i="1"/>
  <c r="CI61" i="1"/>
  <c r="CG61" i="1"/>
  <c r="CE61" i="1"/>
  <c r="CC61" i="1"/>
  <c r="BY61" i="1"/>
  <c r="BW61" i="1"/>
  <c r="BU61" i="1"/>
  <c r="BS61" i="1"/>
  <c r="BQ61" i="1"/>
  <c r="BO61" i="1"/>
  <c r="BM61" i="1"/>
  <c r="BK61" i="1"/>
  <c r="BI61" i="1"/>
  <c r="BG61" i="1"/>
  <c r="BE61" i="1"/>
  <c r="BC61" i="1"/>
  <c r="BA61" i="1"/>
  <c r="AY61" i="1"/>
  <c r="AW61" i="1"/>
  <c r="AU61" i="1"/>
  <c r="AS61" i="1"/>
  <c r="AQ61" i="1"/>
  <c r="AO61" i="1"/>
  <c r="AM61" i="1"/>
  <c r="AK61" i="1"/>
  <c r="AI61" i="1"/>
  <c r="AE61" i="1"/>
  <c r="AC61" i="1"/>
  <c r="AA61" i="1"/>
  <c r="Y61" i="1"/>
  <c r="W61" i="1"/>
  <c r="U61" i="1"/>
  <c r="S61" i="1"/>
  <c r="Q61" i="1"/>
  <c r="O61" i="1"/>
  <c r="DD60" i="1"/>
  <c r="DA60" i="1"/>
  <c r="CY60" i="1"/>
  <c r="CW60" i="1"/>
  <c r="CU60" i="1"/>
  <c r="CS60" i="1"/>
  <c r="CQ60" i="1"/>
  <c r="CO60" i="1"/>
  <c r="CM60" i="1"/>
  <c r="CI60" i="1"/>
  <c r="CG60" i="1"/>
  <c r="CE60" i="1"/>
  <c r="CC60" i="1"/>
  <c r="BY60" i="1"/>
  <c r="BW60" i="1"/>
  <c r="BU60" i="1"/>
  <c r="BS60" i="1"/>
  <c r="BQ60" i="1"/>
  <c r="BO60" i="1"/>
  <c r="BM60" i="1"/>
  <c r="BK60" i="1"/>
  <c r="BI60" i="1"/>
  <c r="BG60" i="1"/>
  <c r="BE60" i="1"/>
  <c r="BC60" i="1"/>
  <c r="BA60" i="1"/>
  <c r="AY60" i="1"/>
  <c r="AW60" i="1"/>
  <c r="AU60" i="1"/>
  <c r="AS60" i="1"/>
  <c r="AQ60" i="1"/>
  <c r="AO60" i="1"/>
  <c r="AM60" i="1"/>
  <c r="AK60" i="1"/>
  <c r="AI60" i="1"/>
  <c r="AE60" i="1"/>
  <c r="AC60" i="1"/>
  <c r="AA60" i="1"/>
  <c r="Y60" i="1"/>
  <c r="W60" i="1"/>
  <c r="U60" i="1"/>
  <c r="S60" i="1"/>
  <c r="Q60" i="1"/>
  <c r="O60" i="1"/>
  <c r="DD59" i="1"/>
  <c r="DA59" i="1"/>
  <c r="CY59" i="1"/>
  <c r="CW59" i="1"/>
  <c r="CU59" i="1"/>
  <c r="CS59" i="1"/>
  <c r="CQ59" i="1"/>
  <c r="CO59" i="1"/>
  <c r="CM59" i="1"/>
  <c r="CI59" i="1"/>
  <c r="CG59" i="1"/>
  <c r="CE59" i="1"/>
  <c r="CC59" i="1"/>
  <c r="BY59" i="1"/>
  <c r="BW59" i="1"/>
  <c r="BU59" i="1"/>
  <c r="BS59" i="1"/>
  <c r="BQ59" i="1"/>
  <c r="BO59" i="1"/>
  <c r="BM59" i="1"/>
  <c r="BK59" i="1"/>
  <c r="BI59" i="1"/>
  <c r="BG59" i="1"/>
  <c r="BE59" i="1"/>
  <c r="BC59" i="1"/>
  <c r="BA59" i="1"/>
  <c r="AY59" i="1"/>
  <c r="AW59" i="1"/>
  <c r="AU59" i="1"/>
  <c r="AS59" i="1"/>
  <c r="AQ59" i="1"/>
  <c r="AO59" i="1"/>
  <c r="AM59" i="1"/>
  <c r="AK59" i="1"/>
  <c r="AI59" i="1"/>
  <c r="AE59" i="1"/>
  <c r="AC59" i="1"/>
  <c r="AA59" i="1"/>
  <c r="Y59" i="1"/>
  <c r="W59" i="1"/>
  <c r="U59" i="1"/>
  <c r="S59" i="1"/>
  <c r="Q59" i="1"/>
  <c r="O59" i="1"/>
  <c r="DA58" i="1"/>
  <c r="CY58" i="1"/>
  <c r="CW58" i="1"/>
  <c r="CU58" i="1"/>
  <c r="CS58" i="1"/>
  <c r="CQ58" i="1"/>
  <c r="CO58" i="1"/>
  <c r="CM58" i="1"/>
  <c r="CI58" i="1"/>
  <c r="CG58" i="1"/>
  <c r="CE58" i="1"/>
  <c r="CC58" i="1"/>
  <c r="BX58" i="1"/>
  <c r="DD58" i="1" s="1"/>
  <c r="BW58" i="1"/>
  <c r="BU58" i="1"/>
  <c r="BS58" i="1"/>
  <c r="BQ58" i="1"/>
  <c r="BO58" i="1"/>
  <c r="BM58" i="1"/>
  <c r="BK58" i="1"/>
  <c r="BI58" i="1"/>
  <c r="BG58" i="1"/>
  <c r="BE58" i="1"/>
  <c r="BC58" i="1"/>
  <c r="BA58" i="1"/>
  <c r="AY58" i="1"/>
  <c r="AW58" i="1"/>
  <c r="AU58" i="1"/>
  <c r="AS58" i="1"/>
  <c r="AQ58" i="1"/>
  <c r="AO58" i="1"/>
  <c r="AM58" i="1"/>
  <c r="AK58" i="1"/>
  <c r="AI58" i="1"/>
  <c r="AE58" i="1"/>
  <c r="AC58" i="1"/>
  <c r="AA58" i="1"/>
  <c r="Y58" i="1"/>
  <c r="W58" i="1"/>
  <c r="U58" i="1"/>
  <c r="S58" i="1"/>
  <c r="Q58" i="1"/>
  <c r="O58" i="1"/>
  <c r="DD57" i="1"/>
  <c r="DA57" i="1"/>
  <c r="CY57" i="1"/>
  <c r="CW57" i="1"/>
  <c r="CU57" i="1"/>
  <c r="CS57" i="1"/>
  <c r="CQ57" i="1"/>
  <c r="CO57" i="1"/>
  <c r="CM57" i="1"/>
  <c r="CI57" i="1"/>
  <c r="CG57" i="1"/>
  <c r="CE57" i="1"/>
  <c r="CC57" i="1"/>
  <c r="BY57" i="1"/>
  <c r="BW57" i="1"/>
  <c r="BU57" i="1"/>
  <c r="BS57" i="1"/>
  <c r="BQ57" i="1"/>
  <c r="BO57" i="1"/>
  <c r="BM57" i="1"/>
  <c r="BK57" i="1"/>
  <c r="BI57" i="1"/>
  <c r="BG57" i="1"/>
  <c r="BE57" i="1"/>
  <c r="BC57" i="1"/>
  <c r="BA57" i="1"/>
  <c r="AY57" i="1"/>
  <c r="AW57" i="1"/>
  <c r="AU57" i="1"/>
  <c r="AS57" i="1"/>
  <c r="AQ57" i="1"/>
  <c r="AO57" i="1"/>
  <c r="AM57" i="1"/>
  <c r="AK57" i="1"/>
  <c r="AI57" i="1"/>
  <c r="AE57" i="1"/>
  <c r="AC57" i="1"/>
  <c r="AA57" i="1"/>
  <c r="Y57" i="1"/>
  <c r="W57" i="1"/>
  <c r="U57" i="1"/>
  <c r="S57" i="1"/>
  <c r="Q57" i="1"/>
  <c r="O57" i="1"/>
  <c r="DD56" i="1"/>
  <c r="DA56" i="1"/>
  <c r="CY56" i="1"/>
  <c r="CW56" i="1"/>
  <c r="CU56" i="1"/>
  <c r="CS56" i="1"/>
  <c r="CQ56" i="1"/>
  <c r="CO56" i="1"/>
  <c r="CM56" i="1"/>
  <c r="CI56" i="1"/>
  <c r="CG56" i="1"/>
  <c r="CE56" i="1"/>
  <c r="CC56" i="1"/>
  <c r="BY56" i="1"/>
  <c r="BW56" i="1"/>
  <c r="BU56" i="1"/>
  <c r="BS56" i="1"/>
  <c r="BQ56" i="1"/>
  <c r="BO56" i="1"/>
  <c r="BM56" i="1"/>
  <c r="BK56" i="1"/>
  <c r="BI56" i="1"/>
  <c r="BG56" i="1"/>
  <c r="BE56" i="1"/>
  <c r="BC56" i="1"/>
  <c r="BA56" i="1"/>
  <c r="AY56" i="1"/>
  <c r="AW56" i="1"/>
  <c r="AU56" i="1"/>
  <c r="AS56" i="1"/>
  <c r="AQ56" i="1"/>
  <c r="AO56" i="1"/>
  <c r="AM56" i="1"/>
  <c r="AK56" i="1"/>
  <c r="AI56" i="1"/>
  <c r="AE56" i="1"/>
  <c r="AC56" i="1"/>
  <c r="AA56" i="1"/>
  <c r="Y56" i="1"/>
  <c r="W56" i="1"/>
  <c r="U56" i="1"/>
  <c r="S56" i="1"/>
  <c r="Q56" i="1"/>
  <c r="O56" i="1"/>
  <c r="DD55" i="1"/>
  <c r="DA55" i="1"/>
  <c r="CY55" i="1"/>
  <c r="CY54" i="1" s="1"/>
  <c r="CW55" i="1"/>
  <c r="CW54" i="1" s="1"/>
  <c r="CU55" i="1"/>
  <c r="CS55" i="1"/>
  <c r="CQ55" i="1"/>
  <c r="CQ54" i="1" s="1"/>
  <c r="CO55" i="1"/>
  <c r="CO54" i="1" s="1"/>
  <c r="CM55" i="1"/>
  <c r="CI55" i="1"/>
  <c r="CG55" i="1"/>
  <c r="CG54" i="1" s="1"/>
  <c r="CE55" i="1"/>
  <c r="CE54" i="1" s="1"/>
  <c r="CC55" i="1"/>
  <c r="BY55" i="1"/>
  <c r="BW55" i="1"/>
  <c r="BU55" i="1"/>
  <c r="BU54" i="1" s="1"/>
  <c r="BS55" i="1"/>
  <c r="BQ55" i="1"/>
  <c r="BO55" i="1"/>
  <c r="BM55" i="1"/>
  <c r="BM54" i="1" s="1"/>
  <c r="BK55" i="1"/>
  <c r="BI55" i="1"/>
  <c r="BG55" i="1"/>
  <c r="BE55" i="1"/>
  <c r="BE54" i="1" s="1"/>
  <c r="BC55" i="1"/>
  <c r="BA55" i="1"/>
  <c r="AY55" i="1"/>
  <c r="AW55" i="1"/>
  <c r="AW54" i="1" s="1"/>
  <c r="AU55" i="1"/>
  <c r="AS55" i="1"/>
  <c r="AQ55" i="1"/>
  <c r="AO55" i="1"/>
  <c r="AO54" i="1" s="1"/>
  <c r="AM55" i="1"/>
  <c r="AK55" i="1"/>
  <c r="AI55" i="1"/>
  <c r="AE55" i="1"/>
  <c r="AC55" i="1"/>
  <c r="AA55" i="1"/>
  <c r="Y55" i="1"/>
  <c r="W55" i="1"/>
  <c r="W54" i="1" s="1"/>
  <c r="U55" i="1"/>
  <c r="S55" i="1"/>
  <c r="Q55" i="1"/>
  <c r="O55" i="1"/>
  <c r="O54" i="1" s="1"/>
  <c r="DC54" i="1"/>
  <c r="DB54" i="1"/>
  <c r="CZ54" i="1"/>
  <c r="CX54" i="1"/>
  <c r="CV54" i="1"/>
  <c r="CT54" i="1"/>
  <c r="CR54" i="1"/>
  <c r="CP54" i="1"/>
  <c r="CN54" i="1"/>
  <c r="CL54" i="1"/>
  <c r="CH54" i="1"/>
  <c r="CF54" i="1"/>
  <c r="CD54" i="1"/>
  <c r="CB54" i="1"/>
  <c r="BV54" i="1"/>
  <c r="BT54" i="1"/>
  <c r="BR54" i="1"/>
  <c r="BP54" i="1"/>
  <c r="BN54" i="1"/>
  <c r="BL54" i="1"/>
  <c r="BJ54" i="1"/>
  <c r="BH54" i="1"/>
  <c r="BF54" i="1"/>
  <c r="BD54" i="1"/>
  <c r="BB54" i="1"/>
  <c r="AZ54" i="1"/>
  <c r="AX54" i="1"/>
  <c r="AV54" i="1"/>
  <c r="AT54" i="1"/>
  <c r="AR54" i="1"/>
  <c r="AP54" i="1"/>
  <c r="AN54" i="1"/>
  <c r="AL54" i="1"/>
  <c r="AJ54" i="1"/>
  <c r="AH54" i="1"/>
  <c r="AB54" i="1"/>
  <c r="Z54" i="1"/>
  <c r="X54" i="1"/>
  <c r="V54" i="1"/>
  <c r="T54" i="1"/>
  <c r="R54" i="1"/>
  <c r="P54" i="1"/>
  <c r="N54" i="1"/>
  <c r="DA53" i="1"/>
  <c r="CY53" i="1"/>
  <c r="CW53" i="1"/>
  <c r="CU53" i="1"/>
  <c r="CS53" i="1"/>
  <c r="CQ53" i="1"/>
  <c r="CO53" i="1"/>
  <c r="CL53" i="1"/>
  <c r="CL51" i="1" s="1"/>
  <c r="CI53" i="1"/>
  <c r="CG53" i="1"/>
  <c r="CE53" i="1"/>
  <c r="CC53" i="1"/>
  <c r="BY53" i="1"/>
  <c r="BW53" i="1"/>
  <c r="BU53" i="1"/>
  <c r="BS53" i="1"/>
  <c r="BQ53" i="1"/>
  <c r="BO53" i="1"/>
  <c r="BM53" i="1"/>
  <c r="BK53" i="1"/>
  <c r="BI53" i="1"/>
  <c r="BG53" i="1"/>
  <c r="BE53" i="1"/>
  <c r="BC53" i="1"/>
  <c r="BA53" i="1"/>
  <c r="AY53" i="1"/>
  <c r="AW53" i="1"/>
  <c r="AU53" i="1"/>
  <c r="AS53" i="1"/>
  <c r="AQ53" i="1"/>
  <c r="AO53" i="1"/>
  <c r="AM53" i="1"/>
  <c r="AK53" i="1"/>
  <c r="AI53" i="1"/>
  <c r="AE53" i="1"/>
  <c r="AC53" i="1"/>
  <c r="AA53" i="1"/>
  <c r="Y53" i="1"/>
  <c r="W53" i="1"/>
  <c r="U53" i="1"/>
  <c r="S53" i="1"/>
  <c r="Q53" i="1"/>
  <c r="O53" i="1"/>
  <c r="DD52" i="1"/>
  <c r="DA52" i="1"/>
  <c r="DA51" i="1" s="1"/>
  <c r="CY52" i="1"/>
  <c r="CW52" i="1"/>
  <c r="CU52" i="1"/>
  <c r="CS52" i="1"/>
  <c r="CS51" i="1" s="1"/>
  <c r="CQ52" i="1"/>
  <c r="CO52" i="1"/>
  <c r="CM52" i="1"/>
  <c r="CI52" i="1"/>
  <c r="CG52" i="1"/>
  <c r="CG51" i="1" s="1"/>
  <c r="CE52" i="1"/>
  <c r="CC52" i="1"/>
  <c r="BY52" i="1"/>
  <c r="BW52" i="1"/>
  <c r="BW51" i="1" s="1"/>
  <c r="BU52" i="1"/>
  <c r="BS52" i="1"/>
  <c r="BS51" i="1" s="1"/>
  <c r="BQ52" i="1"/>
  <c r="BO52" i="1"/>
  <c r="BO51" i="1" s="1"/>
  <c r="BM52" i="1"/>
  <c r="BK52" i="1"/>
  <c r="BI52" i="1"/>
  <c r="BG52" i="1"/>
  <c r="BG51" i="1" s="1"/>
  <c r="BE52" i="1"/>
  <c r="BC52" i="1"/>
  <c r="BC51" i="1" s="1"/>
  <c r="BA52" i="1"/>
  <c r="AY52" i="1"/>
  <c r="AY51" i="1" s="1"/>
  <c r="AW52" i="1"/>
  <c r="AU52" i="1"/>
  <c r="AU51" i="1" s="1"/>
  <c r="AS52" i="1"/>
  <c r="AQ52" i="1"/>
  <c r="AQ51" i="1" s="1"/>
  <c r="AO52" i="1"/>
  <c r="AM52" i="1"/>
  <c r="AM51" i="1" s="1"/>
  <c r="AK52" i="1"/>
  <c r="AI52" i="1"/>
  <c r="AI51" i="1" s="1"/>
  <c r="AE52" i="1"/>
  <c r="AC52" i="1"/>
  <c r="AC51" i="1" s="1"/>
  <c r="AA52" i="1"/>
  <c r="Y52" i="1"/>
  <c r="Y51" i="1" s="1"/>
  <c r="W52" i="1"/>
  <c r="U52" i="1"/>
  <c r="U51" i="1" s="1"/>
  <c r="S52" i="1"/>
  <c r="Q52" i="1"/>
  <c r="Q51" i="1" s="1"/>
  <c r="O52" i="1"/>
  <c r="DC51" i="1"/>
  <c r="DB51" i="1"/>
  <c r="CZ51" i="1"/>
  <c r="CX51" i="1"/>
  <c r="CV51" i="1"/>
  <c r="CT51" i="1"/>
  <c r="CR51" i="1"/>
  <c r="CP51" i="1"/>
  <c r="CN51" i="1"/>
  <c r="CH51" i="1"/>
  <c r="CF51" i="1"/>
  <c r="CD51" i="1"/>
  <c r="CC51" i="1"/>
  <c r="CB51" i="1"/>
  <c r="BX51" i="1"/>
  <c r="BV51" i="1"/>
  <c r="BT51" i="1"/>
  <c r="BR51" i="1"/>
  <c r="BP51" i="1"/>
  <c r="BN51" i="1"/>
  <c r="BL51" i="1"/>
  <c r="BK51" i="1"/>
  <c r="BJ51" i="1"/>
  <c r="BH51" i="1"/>
  <c r="BF51" i="1"/>
  <c r="BD51" i="1"/>
  <c r="BB51" i="1"/>
  <c r="AZ51" i="1"/>
  <c r="AX51" i="1"/>
  <c r="AV51" i="1"/>
  <c r="AT51" i="1"/>
  <c r="AR51" i="1"/>
  <c r="AP51" i="1"/>
  <c r="AN51" i="1"/>
  <c r="AL51" i="1"/>
  <c r="AJ51" i="1"/>
  <c r="AH51" i="1"/>
  <c r="AD51" i="1"/>
  <c r="AB51" i="1"/>
  <c r="Z51" i="1"/>
  <c r="X51" i="1"/>
  <c r="V51" i="1"/>
  <c r="T51" i="1"/>
  <c r="R51" i="1"/>
  <c r="P51" i="1"/>
  <c r="N51" i="1"/>
  <c r="DD50" i="1"/>
  <c r="DA50" i="1"/>
  <c r="DA49" i="1" s="1"/>
  <c r="CY50" i="1"/>
  <c r="CY49" i="1" s="1"/>
  <c r="CW50" i="1"/>
  <c r="CU50" i="1"/>
  <c r="CU49" i="1" s="1"/>
  <c r="CS50" i="1"/>
  <c r="CS49" i="1" s="1"/>
  <c r="CQ50" i="1"/>
  <c r="CQ49" i="1" s="1"/>
  <c r="CO50" i="1"/>
  <c r="CM50" i="1"/>
  <c r="CM49" i="1" s="1"/>
  <c r="CI50" i="1"/>
  <c r="CI49" i="1" s="1"/>
  <c r="CG50" i="1"/>
  <c r="CG49" i="1" s="1"/>
  <c r="CE50" i="1"/>
  <c r="CC50" i="1"/>
  <c r="CC49" i="1" s="1"/>
  <c r="BY50" i="1"/>
  <c r="BY49" i="1" s="1"/>
  <c r="BW50" i="1"/>
  <c r="BW49" i="1" s="1"/>
  <c r="BU50" i="1"/>
  <c r="BS50" i="1"/>
  <c r="BS49" i="1" s="1"/>
  <c r="BQ50" i="1"/>
  <c r="BQ49" i="1" s="1"/>
  <c r="BO50" i="1"/>
  <c r="BO49" i="1" s="1"/>
  <c r="BM50" i="1"/>
  <c r="BK50" i="1"/>
  <c r="BK49" i="1" s="1"/>
  <c r="BI50" i="1"/>
  <c r="BI49" i="1" s="1"/>
  <c r="BG50" i="1"/>
  <c r="BG49" i="1" s="1"/>
  <c r="BE50" i="1"/>
  <c r="BC50" i="1"/>
  <c r="BC49" i="1" s="1"/>
  <c r="BA50" i="1"/>
  <c r="BA49" i="1" s="1"/>
  <c r="AY50" i="1"/>
  <c r="AY49" i="1" s="1"/>
  <c r="AW50" i="1"/>
  <c r="AU50" i="1"/>
  <c r="AU49" i="1" s="1"/>
  <c r="AS50" i="1"/>
  <c r="AQ50" i="1"/>
  <c r="AQ49" i="1" s="1"/>
  <c r="AO50" i="1"/>
  <c r="AM50" i="1"/>
  <c r="AM49" i="1" s="1"/>
  <c r="AK50" i="1"/>
  <c r="AK49" i="1" s="1"/>
  <c r="AI50" i="1"/>
  <c r="AI49" i="1" s="1"/>
  <c r="AE50" i="1"/>
  <c r="AC50" i="1"/>
  <c r="AC49" i="1" s="1"/>
  <c r="AA50" i="1"/>
  <c r="Y50" i="1"/>
  <c r="Y49" i="1" s="1"/>
  <c r="W50" i="1"/>
  <c r="U50" i="1"/>
  <c r="U49" i="1" s="1"/>
  <c r="S50" i="1"/>
  <c r="S49" i="1" s="1"/>
  <c r="Q50" i="1"/>
  <c r="Q49" i="1" s="1"/>
  <c r="O50" i="1"/>
  <c r="DC49" i="1"/>
  <c r="DB49" i="1"/>
  <c r="CZ49" i="1"/>
  <c r="CX49" i="1"/>
  <c r="CW49" i="1"/>
  <c r="CV49" i="1"/>
  <c r="CT49" i="1"/>
  <c r="CR49" i="1"/>
  <c r="CP49" i="1"/>
  <c r="CO49" i="1"/>
  <c r="CN49" i="1"/>
  <c r="CL49" i="1"/>
  <c r="CH49" i="1"/>
  <c r="CF49" i="1"/>
  <c r="CE49" i="1"/>
  <c r="CD49" i="1"/>
  <c r="CB49" i="1"/>
  <c r="BX49" i="1"/>
  <c r="BV49" i="1"/>
  <c r="BU49" i="1"/>
  <c r="BT49" i="1"/>
  <c r="BR49" i="1"/>
  <c r="BP49" i="1"/>
  <c r="BN49" i="1"/>
  <c r="BM49" i="1"/>
  <c r="BL49" i="1"/>
  <c r="BJ49" i="1"/>
  <c r="BH49" i="1"/>
  <c r="BF49" i="1"/>
  <c r="BE49" i="1"/>
  <c r="BD49" i="1"/>
  <c r="BB49" i="1"/>
  <c r="AZ49" i="1"/>
  <c r="AX49" i="1"/>
  <c r="AW49" i="1"/>
  <c r="AV49" i="1"/>
  <c r="AT49" i="1"/>
  <c r="AS49" i="1"/>
  <c r="AR49" i="1"/>
  <c r="AP49" i="1"/>
  <c r="AO49" i="1"/>
  <c r="AN49" i="1"/>
  <c r="AL49" i="1"/>
  <c r="AJ49" i="1"/>
  <c r="AH49" i="1"/>
  <c r="AE49" i="1"/>
  <c r="AD49" i="1"/>
  <c r="AB49" i="1"/>
  <c r="AA49" i="1"/>
  <c r="Z49" i="1"/>
  <c r="X49" i="1"/>
  <c r="W49" i="1"/>
  <c r="V49" i="1"/>
  <c r="T49" i="1"/>
  <c r="R49" i="1"/>
  <c r="P49" i="1"/>
  <c r="O49" i="1"/>
  <c r="N49" i="1"/>
  <c r="DD48" i="1"/>
  <c r="DA48" i="1"/>
  <c r="CY48" i="1"/>
  <c r="CW48" i="1"/>
  <c r="CU48" i="1"/>
  <c r="CS48" i="1"/>
  <c r="CQ48" i="1"/>
  <c r="CO48" i="1"/>
  <c r="CM48" i="1"/>
  <c r="CI48" i="1"/>
  <c r="CG48" i="1"/>
  <c r="CE48" i="1"/>
  <c r="CC48" i="1"/>
  <c r="BY48" i="1"/>
  <c r="BW48" i="1"/>
  <c r="BU48" i="1"/>
  <c r="BS48" i="1"/>
  <c r="BQ48" i="1"/>
  <c r="BO48" i="1"/>
  <c r="BM48" i="1"/>
  <c r="BK48" i="1"/>
  <c r="BI48" i="1"/>
  <c r="BG48" i="1"/>
  <c r="BE48" i="1"/>
  <c r="BC48" i="1"/>
  <c r="BA48" i="1"/>
  <c r="AY48" i="1"/>
  <c r="AW48" i="1"/>
  <c r="AU48" i="1"/>
  <c r="AS48" i="1"/>
  <c r="AQ48" i="1"/>
  <c r="AO48" i="1"/>
  <c r="AM48" i="1"/>
  <c r="AK48" i="1"/>
  <c r="AI48" i="1"/>
  <c r="AE48" i="1"/>
  <c r="AC48" i="1"/>
  <c r="AA48" i="1"/>
  <c r="Y48" i="1"/>
  <c r="W48" i="1"/>
  <c r="U48" i="1"/>
  <c r="S48" i="1"/>
  <c r="Q48" i="1"/>
  <c r="O48" i="1"/>
  <c r="DD47" i="1"/>
  <c r="DA47" i="1"/>
  <c r="CY47" i="1"/>
  <c r="CY46" i="1" s="1"/>
  <c r="CW47" i="1"/>
  <c r="CW46" i="1" s="1"/>
  <c r="CU47" i="1"/>
  <c r="CU46" i="1" s="1"/>
  <c r="CS47" i="1"/>
  <c r="CQ47" i="1"/>
  <c r="CQ46" i="1" s="1"/>
  <c r="CO47" i="1"/>
  <c r="CO46" i="1" s="1"/>
  <c r="CM47" i="1"/>
  <c r="CM46" i="1" s="1"/>
  <c r="CI47" i="1"/>
  <c r="CG47" i="1"/>
  <c r="CG46" i="1" s="1"/>
  <c r="CE47" i="1"/>
  <c r="CE46" i="1" s="1"/>
  <c r="CC47" i="1"/>
  <c r="CC46" i="1" s="1"/>
  <c r="BY47" i="1"/>
  <c r="BW47" i="1"/>
  <c r="BW46" i="1" s="1"/>
  <c r="BU47" i="1"/>
  <c r="BU46" i="1" s="1"/>
  <c r="BS47" i="1"/>
  <c r="BS46" i="1" s="1"/>
  <c r="BQ47" i="1"/>
  <c r="BO47" i="1"/>
  <c r="BO46" i="1" s="1"/>
  <c r="BM47" i="1"/>
  <c r="BM46" i="1" s="1"/>
  <c r="BK47" i="1"/>
  <c r="BK46" i="1" s="1"/>
  <c r="BI47" i="1"/>
  <c r="BG47" i="1"/>
  <c r="BG46" i="1" s="1"/>
  <c r="BE47" i="1"/>
  <c r="BE46" i="1" s="1"/>
  <c r="BC47" i="1"/>
  <c r="BC46" i="1" s="1"/>
  <c r="BA47" i="1"/>
  <c r="AY47" i="1"/>
  <c r="AY46" i="1" s="1"/>
  <c r="AW47" i="1"/>
  <c r="AW46" i="1" s="1"/>
  <c r="AU47" i="1"/>
  <c r="AU46" i="1" s="1"/>
  <c r="AS47" i="1"/>
  <c r="AQ47" i="1"/>
  <c r="AQ46" i="1" s="1"/>
  <c r="AO47" i="1"/>
  <c r="AO46" i="1" s="1"/>
  <c r="AM47" i="1"/>
  <c r="AM46" i="1" s="1"/>
  <c r="AK47" i="1"/>
  <c r="AI47" i="1"/>
  <c r="AI46" i="1" s="1"/>
  <c r="AE47" i="1"/>
  <c r="AE46" i="1" s="1"/>
  <c r="AC47" i="1"/>
  <c r="AC46" i="1" s="1"/>
  <c r="AA47" i="1"/>
  <c r="Y47" i="1"/>
  <c r="Y46" i="1" s="1"/>
  <c r="W47" i="1"/>
  <c r="W46" i="1" s="1"/>
  <c r="U47" i="1"/>
  <c r="U46" i="1" s="1"/>
  <c r="S47" i="1"/>
  <c r="Q47" i="1"/>
  <c r="Q46" i="1" s="1"/>
  <c r="O47" i="1"/>
  <c r="DD46" i="1"/>
  <c r="DC46" i="1"/>
  <c r="DB46" i="1"/>
  <c r="CZ46" i="1"/>
  <c r="CX46" i="1"/>
  <c r="CV46" i="1"/>
  <c r="CT46" i="1"/>
  <c r="CR46" i="1"/>
  <c r="CP46" i="1"/>
  <c r="CN46" i="1"/>
  <c r="CL46" i="1"/>
  <c r="CH46" i="1"/>
  <c r="CF46" i="1"/>
  <c r="CD46" i="1"/>
  <c r="CB46" i="1"/>
  <c r="BX46" i="1"/>
  <c r="BV46" i="1"/>
  <c r="BT46" i="1"/>
  <c r="BR46" i="1"/>
  <c r="BP46" i="1"/>
  <c r="BN46" i="1"/>
  <c r="BL46" i="1"/>
  <c r="BJ46" i="1"/>
  <c r="BH46" i="1"/>
  <c r="BF46" i="1"/>
  <c r="BD46" i="1"/>
  <c r="BB46" i="1"/>
  <c r="AZ46" i="1"/>
  <c r="AX46" i="1"/>
  <c r="AV46" i="1"/>
  <c r="AT46" i="1"/>
  <c r="AR46" i="1"/>
  <c r="AP46" i="1"/>
  <c r="AN46" i="1"/>
  <c r="AL46" i="1"/>
  <c r="AJ46" i="1"/>
  <c r="AH46" i="1"/>
  <c r="AD46" i="1"/>
  <c r="AB46" i="1"/>
  <c r="Z46" i="1"/>
  <c r="X46" i="1"/>
  <c r="V46" i="1"/>
  <c r="T46" i="1"/>
  <c r="R46" i="1"/>
  <c r="P46" i="1"/>
  <c r="N46" i="1"/>
  <c r="DD45" i="1"/>
  <c r="DA45" i="1"/>
  <c r="CY45" i="1"/>
  <c r="CW45" i="1"/>
  <c r="CW44" i="1" s="1"/>
  <c r="CU45" i="1"/>
  <c r="CS45" i="1"/>
  <c r="CQ45" i="1"/>
  <c r="CQ44" i="1" s="1"/>
  <c r="CO45" i="1"/>
  <c r="CO44" i="1" s="1"/>
  <c r="CM45" i="1"/>
  <c r="CI45" i="1"/>
  <c r="CG45" i="1"/>
  <c r="CG44" i="1" s="1"/>
  <c r="CE45" i="1"/>
  <c r="CE44" i="1" s="1"/>
  <c r="CC45" i="1"/>
  <c r="CC44" i="1" s="1"/>
  <c r="BY45" i="1"/>
  <c r="BW45" i="1"/>
  <c r="BW44" i="1" s="1"/>
  <c r="BU45" i="1"/>
  <c r="BU44" i="1" s="1"/>
  <c r="BS45" i="1"/>
  <c r="BQ45" i="1"/>
  <c r="BO45" i="1"/>
  <c r="BM45" i="1"/>
  <c r="BM44" i="1" s="1"/>
  <c r="BK45" i="1"/>
  <c r="BI45" i="1"/>
  <c r="BG45" i="1"/>
  <c r="BG44" i="1" s="1"/>
  <c r="BE45" i="1"/>
  <c r="BE44" i="1" s="1"/>
  <c r="BC45" i="1"/>
  <c r="BA45" i="1"/>
  <c r="AY45" i="1"/>
  <c r="AY44" i="1" s="1"/>
  <c r="AW45" i="1"/>
  <c r="AW44" i="1" s="1"/>
  <c r="AU45" i="1"/>
  <c r="AU44" i="1" s="1"/>
  <c r="AS45" i="1"/>
  <c r="AQ45" i="1"/>
  <c r="AQ44" i="1" s="1"/>
  <c r="AO45" i="1"/>
  <c r="AO44" i="1" s="1"/>
  <c r="AM45" i="1"/>
  <c r="AM44" i="1" s="1"/>
  <c r="AK45" i="1"/>
  <c r="AI45" i="1"/>
  <c r="AE45" i="1"/>
  <c r="AE44" i="1" s="1"/>
  <c r="AC45" i="1"/>
  <c r="AA45" i="1"/>
  <c r="Y45" i="1"/>
  <c r="Y44" i="1" s="1"/>
  <c r="W45" i="1"/>
  <c r="W44" i="1" s="1"/>
  <c r="U45" i="1"/>
  <c r="S45" i="1"/>
  <c r="Q45" i="1"/>
  <c r="O45" i="1"/>
  <c r="O44" i="1" s="1"/>
  <c r="DC44" i="1"/>
  <c r="DB44" i="1"/>
  <c r="CZ44" i="1"/>
  <c r="CX44" i="1"/>
  <c r="CV44" i="1"/>
  <c r="CT44" i="1"/>
  <c r="CR44" i="1"/>
  <c r="CP44" i="1"/>
  <c r="CN44" i="1"/>
  <c r="CL44" i="1"/>
  <c r="CH44" i="1"/>
  <c r="CF44" i="1"/>
  <c r="CD44" i="1"/>
  <c r="CB44" i="1"/>
  <c r="BX44" i="1"/>
  <c r="BV44" i="1"/>
  <c r="BT44" i="1"/>
  <c r="BS44" i="1"/>
  <c r="BR44" i="1"/>
  <c r="BP44" i="1"/>
  <c r="BN44" i="1"/>
  <c r="BL44" i="1"/>
  <c r="BJ44" i="1"/>
  <c r="BH44" i="1"/>
  <c r="BF44" i="1"/>
  <c r="BD44" i="1"/>
  <c r="BB44" i="1"/>
  <c r="AZ44" i="1"/>
  <c r="AX44" i="1"/>
  <c r="AV44" i="1"/>
  <c r="AT44" i="1"/>
  <c r="AR44" i="1"/>
  <c r="AP44" i="1"/>
  <c r="AN44" i="1"/>
  <c r="AL44" i="1"/>
  <c r="AJ44" i="1"/>
  <c r="AH44" i="1"/>
  <c r="AD44" i="1"/>
  <c r="AB44" i="1"/>
  <c r="Z44" i="1"/>
  <c r="X44" i="1"/>
  <c r="V44" i="1"/>
  <c r="T44" i="1"/>
  <c r="R44" i="1"/>
  <c r="Q44" i="1"/>
  <c r="P44" i="1"/>
  <c r="N44" i="1"/>
  <c r="DD43" i="1"/>
  <c r="DA43" i="1"/>
  <c r="DA42" i="1" s="1"/>
  <c r="CY43" i="1"/>
  <c r="CY42" i="1" s="1"/>
  <c r="CW43" i="1"/>
  <c r="CW42" i="1" s="1"/>
  <c r="CU43" i="1"/>
  <c r="CU42" i="1" s="1"/>
  <c r="CS43" i="1"/>
  <c r="CS42" i="1" s="1"/>
  <c r="CQ43" i="1"/>
  <c r="CO43" i="1"/>
  <c r="CO42" i="1" s="1"/>
  <c r="CM43" i="1"/>
  <c r="CM42" i="1" s="1"/>
  <c r="CI43" i="1"/>
  <c r="CI42" i="1" s="1"/>
  <c r="CG43" i="1"/>
  <c r="CE43" i="1"/>
  <c r="CC43" i="1"/>
  <c r="CC42" i="1" s="1"/>
  <c r="BY43" i="1"/>
  <c r="BY42" i="1" s="1"/>
  <c r="BW43" i="1"/>
  <c r="BU43" i="1"/>
  <c r="BU42" i="1" s="1"/>
  <c r="BS43" i="1"/>
  <c r="BQ43" i="1"/>
  <c r="BQ42" i="1" s="1"/>
  <c r="BO43" i="1"/>
  <c r="BO42" i="1" s="1"/>
  <c r="BM43" i="1"/>
  <c r="BM42" i="1" s="1"/>
  <c r="BK43" i="1"/>
  <c r="BK42" i="1" s="1"/>
  <c r="BI43" i="1"/>
  <c r="BI42" i="1" s="1"/>
  <c r="BG43" i="1"/>
  <c r="BG42" i="1" s="1"/>
  <c r="BE43" i="1"/>
  <c r="BE42" i="1" s="1"/>
  <c r="BC43" i="1"/>
  <c r="BC42" i="1" s="1"/>
  <c r="BA43" i="1"/>
  <c r="BA42" i="1" s="1"/>
  <c r="AY43" i="1"/>
  <c r="AW43" i="1"/>
  <c r="AW42" i="1" s="1"/>
  <c r="AU43" i="1"/>
  <c r="AS43" i="1"/>
  <c r="AS42" i="1" s="1"/>
  <c r="AQ43" i="1"/>
  <c r="AQ42" i="1" s="1"/>
  <c r="AO43" i="1"/>
  <c r="AO42" i="1" s="1"/>
  <c r="AM43" i="1"/>
  <c r="AK43" i="1"/>
  <c r="AK42" i="1" s="1"/>
  <c r="AI43" i="1"/>
  <c r="AI42" i="1" s="1"/>
  <c r="AE43" i="1"/>
  <c r="AE42" i="1" s="1"/>
  <c r="AC43" i="1"/>
  <c r="AC42" i="1" s="1"/>
  <c r="AA43" i="1"/>
  <c r="AA42" i="1" s="1"/>
  <c r="Y43" i="1"/>
  <c r="Y42" i="1" s="1"/>
  <c r="W43" i="1"/>
  <c r="W42" i="1" s="1"/>
  <c r="U43" i="1"/>
  <c r="U42" i="1" s="1"/>
  <c r="S43" i="1"/>
  <c r="S42" i="1" s="1"/>
  <c r="Q43" i="1"/>
  <c r="O43" i="1"/>
  <c r="O42" i="1" s="1"/>
  <c r="DC42" i="1"/>
  <c r="DB42" i="1"/>
  <c r="CZ42" i="1"/>
  <c r="CX42" i="1"/>
  <c r="CV42" i="1"/>
  <c r="CT42" i="1"/>
  <c r="CR42" i="1"/>
  <c r="CQ42" i="1"/>
  <c r="CP42" i="1"/>
  <c r="CN42" i="1"/>
  <c r="CL42" i="1"/>
  <c r="CH42" i="1"/>
  <c r="CG42" i="1"/>
  <c r="CF42" i="1"/>
  <c r="CE42" i="1"/>
  <c r="CD42" i="1"/>
  <c r="CB42" i="1"/>
  <c r="BX42" i="1"/>
  <c r="BW42" i="1"/>
  <c r="BV42" i="1"/>
  <c r="BT42" i="1"/>
  <c r="BS42" i="1"/>
  <c r="BR42" i="1"/>
  <c r="BP42" i="1"/>
  <c r="BN42" i="1"/>
  <c r="BL42" i="1"/>
  <c r="BJ42" i="1"/>
  <c r="BH42" i="1"/>
  <c r="BF42" i="1"/>
  <c r="BD42" i="1"/>
  <c r="BB42" i="1"/>
  <c r="AZ42" i="1"/>
  <c r="AY42" i="1"/>
  <c r="AX42" i="1"/>
  <c r="AV42" i="1"/>
  <c r="AU42" i="1"/>
  <c r="AT42" i="1"/>
  <c r="AR42" i="1"/>
  <c r="AP42" i="1"/>
  <c r="AN42" i="1"/>
  <c r="AM42" i="1"/>
  <c r="AL42" i="1"/>
  <c r="AJ42" i="1"/>
  <c r="AH42" i="1"/>
  <c r="AD42" i="1"/>
  <c r="AB42" i="1"/>
  <c r="Z42" i="1"/>
  <c r="X42" i="1"/>
  <c r="V42" i="1"/>
  <c r="T42" i="1"/>
  <c r="R42" i="1"/>
  <c r="Q42" i="1"/>
  <c r="P42" i="1"/>
  <c r="N42" i="1"/>
  <c r="DA41" i="1"/>
  <c r="DA40" i="1" s="1"/>
  <c r="CY41" i="1"/>
  <c r="CY40" i="1" s="1"/>
  <c r="CW41" i="1"/>
  <c r="CW40" i="1" s="1"/>
  <c r="CU41" i="1"/>
  <c r="CU40" i="1" s="1"/>
  <c r="CS41" i="1"/>
  <c r="CS40" i="1" s="1"/>
  <c r="CQ41" i="1"/>
  <c r="CQ40" i="1" s="1"/>
  <c r="CO41" i="1"/>
  <c r="CO40" i="1" s="1"/>
  <c r="CM41" i="1"/>
  <c r="CI41" i="1"/>
  <c r="CI40" i="1" s="1"/>
  <c r="CG41" i="1"/>
  <c r="CG40" i="1" s="1"/>
  <c r="CE41" i="1"/>
  <c r="CE40" i="1" s="1"/>
  <c r="CC41" i="1"/>
  <c r="CC40" i="1" s="1"/>
  <c r="BY41" i="1"/>
  <c r="BY40" i="1" s="1"/>
  <c r="BW41" i="1"/>
  <c r="BW40" i="1" s="1"/>
  <c r="BU41" i="1"/>
  <c r="BU40" i="1" s="1"/>
  <c r="BS41" i="1"/>
  <c r="BS40" i="1" s="1"/>
  <c r="BQ41" i="1"/>
  <c r="BO41" i="1"/>
  <c r="BO40" i="1" s="1"/>
  <c r="BL41" i="1"/>
  <c r="BL40" i="1" s="1"/>
  <c r="BK41" i="1"/>
  <c r="BK40" i="1" s="1"/>
  <c r="BI41" i="1"/>
  <c r="BG41" i="1"/>
  <c r="BG40" i="1" s="1"/>
  <c r="BE41" i="1"/>
  <c r="BE40" i="1" s="1"/>
  <c r="BC41" i="1"/>
  <c r="BC40" i="1" s="1"/>
  <c r="BA41" i="1"/>
  <c r="AY41" i="1"/>
  <c r="AY40" i="1" s="1"/>
  <c r="AW41" i="1"/>
  <c r="AW40" i="1" s="1"/>
  <c r="AU41" i="1"/>
  <c r="AU40" i="1" s="1"/>
  <c r="AS41" i="1"/>
  <c r="AQ41" i="1"/>
  <c r="AQ40" i="1" s="1"/>
  <c r="AO41" i="1"/>
  <c r="AO40" i="1" s="1"/>
  <c r="AM41" i="1"/>
  <c r="AM40" i="1" s="1"/>
  <c r="AK41" i="1"/>
  <c r="AK40" i="1" s="1"/>
  <c r="AI41" i="1"/>
  <c r="AI40" i="1" s="1"/>
  <c r="AE41" i="1"/>
  <c r="AE40" i="1" s="1"/>
  <c r="AC41" i="1"/>
  <c r="AC40" i="1" s="1"/>
  <c r="AA41" i="1"/>
  <c r="Y41" i="1"/>
  <c r="Y40" i="1" s="1"/>
  <c r="W41" i="1"/>
  <c r="W40" i="1" s="1"/>
  <c r="U41" i="1"/>
  <c r="U40" i="1" s="1"/>
  <c r="S41" i="1"/>
  <c r="Q41" i="1"/>
  <c r="O41" i="1"/>
  <c r="O40" i="1" s="1"/>
  <c r="DC40" i="1"/>
  <c r="DB40" i="1"/>
  <c r="CZ40" i="1"/>
  <c r="CX40" i="1"/>
  <c r="CV40" i="1"/>
  <c r="CT40" i="1"/>
  <c r="CR40" i="1"/>
  <c r="CP40" i="1"/>
  <c r="CN40" i="1"/>
  <c r="CM40" i="1"/>
  <c r="CL40" i="1"/>
  <c r="CH40" i="1"/>
  <c r="CF40" i="1"/>
  <c r="CD40" i="1"/>
  <c r="CB40" i="1"/>
  <c r="BX40" i="1"/>
  <c r="BV40" i="1"/>
  <c r="BT40" i="1"/>
  <c r="BR40" i="1"/>
  <c r="BQ40" i="1"/>
  <c r="BP40" i="1"/>
  <c r="BN40" i="1"/>
  <c r="BJ40" i="1"/>
  <c r="BI40" i="1"/>
  <c r="BH40" i="1"/>
  <c r="BF40" i="1"/>
  <c r="BD40" i="1"/>
  <c r="BB40" i="1"/>
  <c r="BA40" i="1"/>
  <c r="AZ40" i="1"/>
  <c r="AX40" i="1"/>
  <c r="AV40" i="1"/>
  <c r="AT40" i="1"/>
  <c r="AS40" i="1"/>
  <c r="AR40" i="1"/>
  <c r="AP40" i="1"/>
  <c r="AN40" i="1"/>
  <c r="AL40" i="1"/>
  <c r="AJ40" i="1"/>
  <c r="AH40" i="1"/>
  <c r="AD40" i="1"/>
  <c r="AB40" i="1"/>
  <c r="AA40" i="1"/>
  <c r="Z40" i="1"/>
  <c r="X40" i="1"/>
  <c r="V40" i="1"/>
  <c r="T40" i="1"/>
  <c r="S40" i="1"/>
  <c r="R40" i="1"/>
  <c r="P40" i="1"/>
  <c r="N40" i="1"/>
  <c r="DD39" i="1"/>
  <c r="U39" i="1"/>
  <c r="S39" i="1"/>
  <c r="DD38" i="1"/>
  <c r="AK38" i="1"/>
  <c r="U38" i="1"/>
  <c r="S38" i="1"/>
  <c r="DD37" i="1"/>
  <c r="AK37" i="1"/>
  <c r="U37" i="1"/>
  <c r="S37" i="1"/>
  <c r="DD36" i="1"/>
  <c r="AK36" i="1"/>
  <c r="U36" i="1"/>
  <c r="S36" i="1"/>
  <c r="DD35" i="1"/>
  <c r="AK35" i="1"/>
  <c r="U35" i="1"/>
  <c r="S35" i="1"/>
  <c r="O35" i="1"/>
  <c r="DD34" i="1"/>
  <c r="AK34" i="1"/>
  <c r="U34" i="1"/>
  <c r="S34" i="1"/>
  <c r="O34" i="1"/>
  <c r="DD33" i="1"/>
  <c r="DA33" i="1"/>
  <c r="CY33" i="1"/>
  <c r="CW33" i="1"/>
  <c r="CU33" i="1"/>
  <c r="CS33" i="1"/>
  <c r="CQ33" i="1"/>
  <c r="CO33" i="1"/>
  <c r="CM33" i="1"/>
  <c r="CI33" i="1"/>
  <c r="CG33" i="1"/>
  <c r="CE33" i="1"/>
  <c r="CC33" i="1"/>
  <c r="BY33" i="1"/>
  <c r="BW33" i="1"/>
  <c r="BU33" i="1"/>
  <c r="BS33" i="1"/>
  <c r="BQ33" i="1"/>
  <c r="BO33" i="1"/>
  <c r="BM33" i="1"/>
  <c r="BK33" i="1"/>
  <c r="BI33" i="1"/>
  <c r="BG33" i="1"/>
  <c r="BE33" i="1"/>
  <c r="BC33" i="1"/>
  <c r="BA33" i="1"/>
  <c r="AY33" i="1"/>
  <c r="AW33" i="1"/>
  <c r="AU33" i="1"/>
  <c r="AS33" i="1"/>
  <c r="AQ33" i="1"/>
  <c r="AO33" i="1"/>
  <c r="AM33" i="1"/>
  <c r="AK33" i="1"/>
  <c r="AI33" i="1"/>
  <c r="AE33" i="1"/>
  <c r="AC33" i="1"/>
  <c r="AA33" i="1"/>
  <c r="Y33" i="1"/>
  <c r="W33" i="1"/>
  <c r="U33" i="1"/>
  <c r="S33" i="1"/>
  <c r="Q33" i="1"/>
  <c r="O33" i="1"/>
  <c r="DD32" i="1"/>
  <c r="DA32" i="1"/>
  <c r="DA31" i="1" s="1"/>
  <c r="CY32" i="1"/>
  <c r="CY31" i="1" s="1"/>
  <c r="CW32" i="1"/>
  <c r="CU32" i="1"/>
  <c r="CU31" i="1" s="1"/>
  <c r="CS32" i="1"/>
  <c r="CQ32" i="1"/>
  <c r="CQ31" i="1" s="1"/>
  <c r="CO32" i="1"/>
  <c r="CO31" i="1" s="1"/>
  <c r="CM32" i="1"/>
  <c r="CM31" i="1" s="1"/>
  <c r="CI32" i="1"/>
  <c r="CG32" i="1"/>
  <c r="CG31" i="1" s="1"/>
  <c r="CE32" i="1"/>
  <c r="CE31" i="1" s="1"/>
  <c r="CC32" i="1"/>
  <c r="CC31" i="1" s="1"/>
  <c r="BY32" i="1"/>
  <c r="BY31" i="1" s="1"/>
  <c r="BW32" i="1"/>
  <c r="BW31" i="1" s="1"/>
  <c r="BU32" i="1"/>
  <c r="BU31" i="1" s="1"/>
  <c r="BS32" i="1"/>
  <c r="BS31" i="1" s="1"/>
  <c r="BQ32" i="1"/>
  <c r="BQ31" i="1" s="1"/>
  <c r="BO32" i="1"/>
  <c r="BO31" i="1" s="1"/>
  <c r="BM32" i="1"/>
  <c r="BK32" i="1"/>
  <c r="BK31" i="1" s="1"/>
  <c r="BI32" i="1"/>
  <c r="BG32" i="1"/>
  <c r="BG31" i="1" s="1"/>
  <c r="BE32" i="1"/>
  <c r="BE31" i="1" s="1"/>
  <c r="BC32" i="1"/>
  <c r="BC31" i="1" s="1"/>
  <c r="BA32" i="1"/>
  <c r="AY32" i="1"/>
  <c r="AY31" i="1" s="1"/>
  <c r="AW32" i="1"/>
  <c r="AW31" i="1" s="1"/>
  <c r="AU32" i="1"/>
  <c r="AU31" i="1" s="1"/>
  <c r="AS32" i="1"/>
  <c r="AS31" i="1" s="1"/>
  <c r="AQ32" i="1"/>
  <c r="AQ31" i="1" s="1"/>
  <c r="AO32" i="1"/>
  <c r="AO31" i="1" s="1"/>
  <c r="AM32" i="1"/>
  <c r="AM31" i="1" s="1"/>
  <c r="AK32" i="1"/>
  <c r="AI32" i="1"/>
  <c r="AI31" i="1" s="1"/>
  <c r="AE32" i="1"/>
  <c r="AE31" i="1" s="1"/>
  <c r="AC32" i="1"/>
  <c r="AC31" i="1" s="1"/>
  <c r="AA32" i="1"/>
  <c r="AA31" i="1" s="1"/>
  <c r="Y32" i="1"/>
  <c r="Y31" i="1" s="1"/>
  <c r="W32" i="1"/>
  <c r="W31" i="1" s="1"/>
  <c r="U32" i="1"/>
  <c r="S32" i="1"/>
  <c r="Q32" i="1"/>
  <c r="Q31" i="1" s="1"/>
  <c r="O32" i="1"/>
  <c r="DC31" i="1"/>
  <c r="DB31" i="1"/>
  <c r="CZ31" i="1"/>
  <c r="CX31" i="1"/>
  <c r="CW31" i="1"/>
  <c r="CV31" i="1"/>
  <c r="CT31" i="1"/>
  <c r="CS31" i="1"/>
  <c r="CR31" i="1"/>
  <c r="CP31" i="1"/>
  <c r="CN31" i="1"/>
  <c r="CL31" i="1"/>
  <c r="CI31" i="1"/>
  <c r="CH31" i="1"/>
  <c r="CF31" i="1"/>
  <c r="CD31" i="1"/>
  <c r="CB31" i="1"/>
  <c r="BX31" i="1"/>
  <c r="BV31" i="1"/>
  <c r="BT31" i="1"/>
  <c r="BR31" i="1"/>
  <c r="BP31" i="1"/>
  <c r="BN31" i="1"/>
  <c r="BM31" i="1"/>
  <c r="BL31" i="1"/>
  <c r="BJ31" i="1"/>
  <c r="BI31" i="1"/>
  <c r="BH31" i="1"/>
  <c r="BF31" i="1"/>
  <c r="BD31" i="1"/>
  <c r="BB31" i="1"/>
  <c r="BA31" i="1"/>
  <c r="AZ31" i="1"/>
  <c r="AX31" i="1"/>
  <c r="AV31" i="1"/>
  <c r="AT31" i="1"/>
  <c r="AR31" i="1"/>
  <c r="AP31" i="1"/>
  <c r="AN31" i="1"/>
  <c r="AL31" i="1"/>
  <c r="AJ31" i="1"/>
  <c r="AH31" i="1"/>
  <c r="AD31" i="1"/>
  <c r="AB31" i="1"/>
  <c r="Z31" i="1"/>
  <c r="X31" i="1"/>
  <c r="V31" i="1"/>
  <c r="T31" i="1"/>
  <c r="R31" i="1"/>
  <c r="P31" i="1"/>
  <c r="N31" i="1"/>
  <c r="DD30" i="1"/>
  <c r="DA30" i="1"/>
  <c r="DA29" i="1" s="1"/>
  <c r="CY30" i="1"/>
  <c r="CY29" i="1" s="1"/>
  <c r="CW30" i="1"/>
  <c r="CW29" i="1" s="1"/>
  <c r="CU30" i="1"/>
  <c r="CU29" i="1" s="1"/>
  <c r="CS30" i="1"/>
  <c r="CQ30" i="1"/>
  <c r="CQ29" i="1" s="1"/>
  <c r="CO30" i="1"/>
  <c r="CO29" i="1" s="1"/>
  <c r="CM30" i="1"/>
  <c r="CM29" i="1" s="1"/>
  <c r="CI30" i="1"/>
  <c r="CG30" i="1"/>
  <c r="CG29" i="1" s="1"/>
  <c r="CE30" i="1"/>
  <c r="CE29" i="1" s="1"/>
  <c r="CC30" i="1"/>
  <c r="CC29" i="1" s="1"/>
  <c r="BY30" i="1"/>
  <c r="BY29" i="1" s="1"/>
  <c r="BW30" i="1"/>
  <c r="BW29" i="1" s="1"/>
  <c r="BU30" i="1"/>
  <c r="BU29" i="1" s="1"/>
  <c r="BS30" i="1"/>
  <c r="BS29" i="1" s="1"/>
  <c r="BQ30" i="1"/>
  <c r="BQ29" i="1" s="1"/>
  <c r="BO30" i="1"/>
  <c r="BO29" i="1" s="1"/>
  <c r="BM30" i="1"/>
  <c r="BM29" i="1" s="1"/>
  <c r="BK30" i="1"/>
  <c r="BK29" i="1" s="1"/>
  <c r="BI30" i="1"/>
  <c r="BG30" i="1"/>
  <c r="BG29" i="1" s="1"/>
  <c r="BE30" i="1"/>
  <c r="BE29" i="1" s="1"/>
  <c r="BC30" i="1"/>
  <c r="BC29" i="1" s="1"/>
  <c r="BA30" i="1"/>
  <c r="AY30" i="1"/>
  <c r="AY29" i="1" s="1"/>
  <c r="AW30" i="1"/>
  <c r="AW29" i="1" s="1"/>
  <c r="AU30" i="1"/>
  <c r="AU29" i="1" s="1"/>
  <c r="AS30" i="1"/>
  <c r="AS29" i="1" s="1"/>
  <c r="AQ30" i="1"/>
  <c r="AQ29" i="1" s="1"/>
  <c r="AO30" i="1"/>
  <c r="AO29" i="1" s="1"/>
  <c r="AM30" i="1"/>
  <c r="AM29" i="1" s="1"/>
  <c r="AK30" i="1"/>
  <c r="AI30" i="1"/>
  <c r="AI29" i="1" s="1"/>
  <c r="AE30" i="1"/>
  <c r="AE29" i="1" s="1"/>
  <c r="AC30" i="1"/>
  <c r="AC29" i="1" s="1"/>
  <c r="AA30" i="1"/>
  <c r="AA29" i="1" s="1"/>
  <c r="Y30" i="1"/>
  <c r="Y29" i="1" s="1"/>
  <c r="W30" i="1"/>
  <c r="W29" i="1" s="1"/>
  <c r="U30" i="1"/>
  <c r="U29" i="1" s="1"/>
  <c r="S30" i="1"/>
  <c r="Q30" i="1"/>
  <c r="O30" i="1"/>
  <c r="O29" i="1" s="1"/>
  <c r="DC29" i="1"/>
  <c r="DB29" i="1"/>
  <c r="CZ29" i="1"/>
  <c r="CX29" i="1"/>
  <c r="CV29" i="1"/>
  <c r="CT29" i="1"/>
  <c r="CS29" i="1"/>
  <c r="CR29" i="1"/>
  <c r="CP29" i="1"/>
  <c r="CN29" i="1"/>
  <c r="CL29" i="1"/>
  <c r="CI29" i="1"/>
  <c r="CH29" i="1"/>
  <c r="CF29" i="1"/>
  <c r="CD29" i="1"/>
  <c r="CB29" i="1"/>
  <c r="BX29" i="1"/>
  <c r="BV29" i="1"/>
  <c r="BT29" i="1"/>
  <c r="BR29" i="1"/>
  <c r="BP29" i="1"/>
  <c r="BN29" i="1"/>
  <c r="BL29" i="1"/>
  <c r="BJ29" i="1"/>
  <c r="BI29" i="1"/>
  <c r="BH29" i="1"/>
  <c r="BF29" i="1"/>
  <c r="BD29" i="1"/>
  <c r="BB29" i="1"/>
  <c r="BA29" i="1"/>
  <c r="AZ29" i="1"/>
  <c r="AX29" i="1"/>
  <c r="AV29" i="1"/>
  <c r="AT29" i="1"/>
  <c r="AR29" i="1"/>
  <c r="AP29" i="1"/>
  <c r="AN29" i="1"/>
  <c r="AL29" i="1"/>
  <c r="AK29" i="1"/>
  <c r="AJ29" i="1"/>
  <c r="AH29" i="1"/>
  <c r="AD29" i="1"/>
  <c r="AB29" i="1"/>
  <c r="Z29" i="1"/>
  <c r="X29" i="1"/>
  <c r="V29" i="1"/>
  <c r="T29" i="1"/>
  <c r="S29" i="1"/>
  <c r="R29" i="1"/>
  <c r="P29" i="1"/>
  <c r="N29" i="1"/>
  <c r="DD28" i="1"/>
  <c r="DA28" i="1"/>
  <c r="DA27" i="1" s="1"/>
  <c r="CY28" i="1"/>
  <c r="CY27" i="1" s="1"/>
  <c r="CW28" i="1"/>
  <c r="CW27" i="1" s="1"/>
  <c r="CU28" i="1"/>
  <c r="CU27" i="1" s="1"/>
  <c r="CS28" i="1"/>
  <c r="CS27" i="1" s="1"/>
  <c r="CQ28" i="1"/>
  <c r="CQ27" i="1" s="1"/>
  <c r="CO28" i="1"/>
  <c r="CO27" i="1" s="1"/>
  <c r="CM28" i="1"/>
  <c r="CM27" i="1" s="1"/>
  <c r="CI28" i="1"/>
  <c r="CI27" i="1" s="1"/>
  <c r="CG28" i="1"/>
  <c r="CG27" i="1" s="1"/>
  <c r="CE28" i="1"/>
  <c r="CE27" i="1" s="1"/>
  <c r="CC28" i="1"/>
  <c r="CC27" i="1" s="1"/>
  <c r="BY28" i="1"/>
  <c r="BY27" i="1" s="1"/>
  <c r="BW28" i="1"/>
  <c r="BW27" i="1" s="1"/>
  <c r="BU28" i="1"/>
  <c r="BU27" i="1" s="1"/>
  <c r="BS28" i="1"/>
  <c r="BS27" i="1" s="1"/>
  <c r="BQ28" i="1"/>
  <c r="BQ27" i="1" s="1"/>
  <c r="BO28" i="1"/>
  <c r="BM28" i="1"/>
  <c r="BM27" i="1" s="1"/>
  <c r="BK28" i="1"/>
  <c r="BK27" i="1" s="1"/>
  <c r="BI28" i="1"/>
  <c r="BI27" i="1" s="1"/>
  <c r="BG28" i="1"/>
  <c r="BG27" i="1" s="1"/>
  <c r="BE28" i="1"/>
  <c r="BE27" i="1" s="1"/>
  <c r="BC28" i="1"/>
  <c r="BC27" i="1" s="1"/>
  <c r="BA28" i="1"/>
  <c r="BA27" i="1" s="1"/>
  <c r="AY28" i="1"/>
  <c r="AY27" i="1" s="1"/>
  <c r="AW28" i="1"/>
  <c r="AW27" i="1" s="1"/>
  <c r="AU28" i="1"/>
  <c r="AU27" i="1" s="1"/>
  <c r="AS28" i="1"/>
  <c r="AS27" i="1" s="1"/>
  <c r="AQ28" i="1"/>
  <c r="AO28" i="1"/>
  <c r="AO27" i="1" s="1"/>
  <c r="AM28" i="1"/>
  <c r="AM27" i="1" s="1"/>
  <c r="AK28" i="1"/>
  <c r="AK27" i="1" s="1"/>
  <c r="AI28" i="1"/>
  <c r="AI27" i="1" s="1"/>
  <c r="AE28" i="1"/>
  <c r="AE27" i="1" s="1"/>
  <c r="AC28" i="1"/>
  <c r="AC27" i="1" s="1"/>
  <c r="AA28" i="1"/>
  <c r="AA27" i="1" s="1"/>
  <c r="Y28" i="1"/>
  <c r="Y27" i="1" s="1"/>
  <c r="W28" i="1"/>
  <c r="W27" i="1" s="1"/>
  <c r="U28" i="1"/>
  <c r="U27" i="1" s="1"/>
  <c r="S28" i="1"/>
  <c r="S27" i="1" s="1"/>
  <c r="Q28" i="1"/>
  <c r="O28" i="1"/>
  <c r="O27" i="1" s="1"/>
  <c r="DD27" i="1"/>
  <c r="DC27" i="1"/>
  <c r="DB27" i="1"/>
  <c r="CZ27" i="1"/>
  <c r="CX27" i="1"/>
  <c r="CV27" i="1"/>
  <c r="CT27" i="1"/>
  <c r="CR27" i="1"/>
  <c r="CP27" i="1"/>
  <c r="CN27" i="1"/>
  <c r="CL27" i="1"/>
  <c r="CH27" i="1"/>
  <c r="CF27" i="1"/>
  <c r="CD27" i="1"/>
  <c r="CB27" i="1"/>
  <c r="BX27" i="1"/>
  <c r="BV27" i="1"/>
  <c r="BT27" i="1"/>
  <c r="BR27" i="1"/>
  <c r="BP27" i="1"/>
  <c r="BO27" i="1"/>
  <c r="BN27" i="1"/>
  <c r="BL27" i="1"/>
  <c r="BJ27" i="1"/>
  <c r="BH27" i="1"/>
  <c r="BF27" i="1"/>
  <c r="BD27" i="1"/>
  <c r="BB27" i="1"/>
  <c r="AZ27" i="1"/>
  <c r="AX27" i="1"/>
  <c r="AV27" i="1"/>
  <c r="AT27" i="1"/>
  <c r="AR27" i="1"/>
  <c r="AQ27" i="1"/>
  <c r="AP27" i="1"/>
  <c r="AN27" i="1"/>
  <c r="AL27" i="1"/>
  <c r="AJ27" i="1"/>
  <c r="AH27" i="1"/>
  <c r="AD27" i="1"/>
  <c r="AB27" i="1"/>
  <c r="Z27" i="1"/>
  <c r="X27" i="1"/>
  <c r="V27" i="1"/>
  <c r="T27" i="1"/>
  <c r="R27" i="1"/>
  <c r="P27" i="1"/>
  <c r="N27" i="1"/>
  <c r="DA26" i="1"/>
  <c r="CY26" i="1"/>
  <c r="CW26" i="1"/>
  <c r="CU26" i="1"/>
  <c r="CS26" i="1"/>
  <c r="CQ26" i="1"/>
  <c r="CO26" i="1"/>
  <c r="CM26" i="1"/>
  <c r="CI26" i="1"/>
  <c r="CG26" i="1"/>
  <c r="CE26" i="1"/>
  <c r="CC26" i="1"/>
  <c r="BX26" i="1"/>
  <c r="DD26" i="1" s="1"/>
  <c r="BW26" i="1"/>
  <c r="BU26" i="1"/>
  <c r="BS26" i="1"/>
  <c r="BQ26" i="1"/>
  <c r="BO26" i="1"/>
  <c r="BM26" i="1"/>
  <c r="BK26" i="1"/>
  <c r="BI26" i="1"/>
  <c r="BG26" i="1"/>
  <c r="BE26" i="1"/>
  <c r="BC26" i="1"/>
  <c r="BA26" i="1"/>
  <c r="AY26" i="1"/>
  <c r="AW26" i="1"/>
  <c r="AU26" i="1"/>
  <c r="AS26" i="1"/>
  <c r="AQ26" i="1"/>
  <c r="AO26" i="1"/>
  <c r="AM26" i="1"/>
  <c r="AK26" i="1"/>
  <c r="AI26" i="1"/>
  <c r="AE26" i="1"/>
  <c r="AC26" i="1"/>
  <c r="AA26" i="1"/>
  <c r="Y26" i="1"/>
  <c r="W26" i="1"/>
  <c r="U26" i="1"/>
  <c r="S26" i="1"/>
  <c r="Q26" i="1"/>
  <c r="O26" i="1"/>
  <c r="DD25" i="1"/>
  <c r="DA25" i="1"/>
  <c r="CY25" i="1"/>
  <c r="CW25" i="1"/>
  <c r="CU25" i="1"/>
  <c r="CS25" i="1"/>
  <c r="CQ25" i="1"/>
  <c r="CO25" i="1"/>
  <c r="CM25" i="1"/>
  <c r="CI25" i="1"/>
  <c r="CG25" i="1"/>
  <c r="CE25" i="1"/>
  <c r="CC25" i="1"/>
  <c r="BY25" i="1"/>
  <c r="BW25" i="1"/>
  <c r="BU25" i="1"/>
  <c r="BS25" i="1"/>
  <c r="BQ25" i="1"/>
  <c r="BO25" i="1"/>
  <c r="BM25" i="1"/>
  <c r="BK25" i="1"/>
  <c r="BI25" i="1"/>
  <c r="BG25" i="1"/>
  <c r="BE25" i="1"/>
  <c r="BC25" i="1"/>
  <c r="BA25" i="1"/>
  <c r="AY25" i="1"/>
  <c r="AW25" i="1"/>
  <c r="AU25" i="1"/>
  <c r="AS25" i="1"/>
  <c r="AQ25" i="1"/>
  <c r="AO25" i="1"/>
  <c r="AM25" i="1"/>
  <c r="AK25" i="1"/>
  <c r="AI25" i="1"/>
  <c r="AE25" i="1"/>
  <c r="AC25" i="1"/>
  <c r="AA25" i="1"/>
  <c r="Y25" i="1"/>
  <c r="W25" i="1"/>
  <c r="U25" i="1"/>
  <c r="S25" i="1"/>
  <c r="Q25" i="1"/>
  <c r="O25" i="1"/>
  <c r="DD24" i="1"/>
  <c r="DA24" i="1"/>
  <c r="W24" i="1"/>
  <c r="DD23" i="1"/>
  <c r="W23" i="1"/>
  <c r="DE23" i="1" s="1"/>
  <c r="DD22" i="1"/>
  <c r="CY22" i="1"/>
  <c r="CW22" i="1"/>
  <c r="CU22" i="1"/>
  <c r="CS22" i="1"/>
  <c r="CQ22" i="1"/>
  <c r="CO22" i="1"/>
  <c r="CM22" i="1"/>
  <c r="CI22" i="1"/>
  <c r="CG22" i="1"/>
  <c r="CE22" i="1"/>
  <c r="CC22" i="1"/>
  <c r="BY22" i="1"/>
  <c r="BW22" i="1"/>
  <c r="BU22" i="1"/>
  <c r="BS22" i="1"/>
  <c r="BQ22" i="1"/>
  <c r="BO22" i="1"/>
  <c r="BM22" i="1"/>
  <c r="BK22" i="1"/>
  <c r="BI22" i="1"/>
  <c r="BG22" i="1"/>
  <c r="BE22" i="1"/>
  <c r="BC22" i="1"/>
  <c r="BA22" i="1"/>
  <c r="AY22" i="1"/>
  <c r="AW22" i="1"/>
  <c r="AU22" i="1"/>
  <c r="AS22" i="1"/>
  <c r="AQ22" i="1"/>
  <c r="AO22" i="1"/>
  <c r="AM22" i="1"/>
  <c r="AK22" i="1"/>
  <c r="AI22" i="1"/>
  <c r="AE22" i="1"/>
  <c r="AC22" i="1"/>
  <c r="AA22" i="1"/>
  <c r="Y22" i="1"/>
  <c r="W22" i="1"/>
  <c r="U22" i="1"/>
  <c r="S22" i="1"/>
  <c r="Q22" i="1"/>
  <c r="O22" i="1"/>
  <c r="DD21" i="1"/>
  <c r="DA21" i="1"/>
  <c r="DE21" i="1" s="1"/>
  <c r="W21" i="1"/>
  <c r="DD20" i="1"/>
  <c r="DA20" i="1"/>
  <c r="CY20" i="1"/>
  <c r="CW20" i="1"/>
  <c r="CU20" i="1"/>
  <c r="CS20" i="1"/>
  <c r="CQ20" i="1"/>
  <c r="CO20" i="1"/>
  <c r="CM20" i="1"/>
  <c r="CI20" i="1"/>
  <c r="CG20" i="1"/>
  <c r="CE20" i="1"/>
  <c r="CC20" i="1"/>
  <c r="BY20" i="1"/>
  <c r="BW20" i="1"/>
  <c r="BU20" i="1"/>
  <c r="BS20" i="1"/>
  <c r="BQ20" i="1"/>
  <c r="BO20" i="1"/>
  <c r="BM20" i="1"/>
  <c r="BK20" i="1"/>
  <c r="BI20" i="1"/>
  <c r="BG20" i="1"/>
  <c r="BE20" i="1"/>
  <c r="BC20" i="1"/>
  <c r="BA20" i="1"/>
  <c r="AY20" i="1"/>
  <c r="AW20" i="1"/>
  <c r="AU20" i="1"/>
  <c r="AS20" i="1"/>
  <c r="AQ20" i="1"/>
  <c r="AO20" i="1"/>
  <c r="AM20" i="1"/>
  <c r="AK20" i="1"/>
  <c r="AI20" i="1"/>
  <c r="AE20" i="1"/>
  <c r="AC20" i="1"/>
  <c r="AA20" i="1"/>
  <c r="Y20" i="1"/>
  <c r="W20" i="1"/>
  <c r="U20" i="1"/>
  <c r="S20" i="1"/>
  <c r="Q20" i="1"/>
  <c r="O20" i="1"/>
  <c r="DD19" i="1"/>
  <c r="DA19" i="1"/>
  <c r="DE19" i="1" s="1"/>
  <c r="W19" i="1"/>
  <c r="CZ18" i="1"/>
  <c r="CZ13" i="1" s="1"/>
  <c r="CY18" i="1"/>
  <c r="CW18" i="1"/>
  <c r="CU18" i="1"/>
  <c r="CS18" i="1"/>
  <c r="CQ18" i="1"/>
  <c r="CO18" i="1"/>
  <c r="CM18" i="1"/>
  <c r="CI18" i="1"/>
  <c r="CG18" i="1"/>
  <c r="CE18" i="1"/>
  <c r="CC18" i="1"/>
  <c r="BY18" i="1"/>
  <c r="BW18" i="1"/>
  <c r="BU18" i="1"/>
  <c r="BS18" i="1"/>
  <c r="BQ18" i="1"/>
  <c r="BO18" i="1"/>
  <c r="BM18" i="1"/>
  <c r="BK18" i="1"/>
  <c r="BI18" i="1"/>
  <c r="BG18" i="1"/>
  <c r="BE18" i="1"/>
  <c r="BC18" i="1"/>
  <c r="BA18" i="1"/>
  <c r="AY18" i="1"/>
  <c r="AW18" i="1"/>
  <c r="AU18" i="1"/>
  <c r="AS18" i="1"/>
  <c r="AQ18" i="1"/>
  <c r="AO18" i="1"/>
  <c r="AM18" i="1"/>
  <c r="AK18" i="1"/>
  <c r="AI18" i="1"/>
  <c r="AE18" i="1"/>
  <c r="AC18" i="1"/>
  <c r="AA18" i="1"/>
  <c r="X18" i="1"/>
  <c r="V18" i="1"/>
  <c r="U18" i="1"/>
  <c r="S18" i="1"/>
  <c r="Q18" i="1"/>
  <c r="O18" i="1"/>
  <c r="DA17" i="1"/>
  <c r="CY17" i="1"/>
  <c r="CW17" i="1"/>
  <c r="CU17" i="1"/>
  <c r="CS17" i="1"/>
  <c r="CQ17" i="1"/>
  <c r="CO17" i="1"/>
  <c r="CM17" i="1"/>
  <c r="CI17" i="1"/>
  <c r="CG17" i="1"/>
  <c r="CE17" i="1"/>
  <c r="CC17" i="1"/>
  <c r="BX17" i="1"/>
  <c r="BY17" i="1" s="1"/>
  <c r="BW17" i="1"/>
  <c r="BU17" i="1"/>
  <c r="BS17" i="1"/>
  <c r="BQ17" i="1"/>
  <c r="BO17" i="1"/>
  <c r="BM17" i="1"/>
  <c r="BK17" i="1"/>
  <c r="BI17" i="1"/>
  <c r="BG17" i="1"/>
  <c r="BE17" i="1"/>
  <c r="BC17" i="1"/>
  <c r="BA17" i="1"/>
  <c r="AY17" i="1"/>
  <c r="AW17" i="1"/>
  <c r="AU17" i="1"/>
  <c r="AS17" i="1"/>
  <c r="AQ17" i="1"/>
  <c r="AO17" i="1"/>
  <c r="AM17" i="1"/>
  <c r="AK17" i="1"/>
  <c r="AI17" i="1"/>
  <c r="AE17" i="1"/>
  <c r="AC17" i="1"/>
  <c r="AA17" i="1"/>
  <c r="Y17" i="1"/>
  <c r="W17" i="1"/>
  <c r="U17" i="1"/>
  <c r="S17" i="1"/>
  <c r="Q17" i="1"/>
  <c r="O17" i="1"/>
  <c r="DD16" i="1"/>
  <c r="DA16" i="1"/>
  <c r="CY16" i="1"/>
  <c r="CW16" i="1"/>
  <c r="CU16" i="1"/>
  <c r="CS16" i="1"/>
  <c r="CQ16" i="1"/>
  <c r="CO16" i="1"/>
  <c r="CM16" i="1"/>
  <c r="CI16" i="1"/>
  <c r="CG16" i="1"/>
  <c r="CE16" i="1"/>
  <c r="CC16" i="1"/>
  <c r="BY16" i="1"/>
  <c r="BW16" i="1"/>
  <c r="BU16" i="1"/>
  <c r="BS16" i="1"/>
  <c r="BQ16" i="1"/>
  <c r="BO16" i="1"/>
  <c r="BM16" i="1"/>
  <c r="BK16" i="1"/>
  <c r="BI16" i="1"/>
  <c r="BG16" i="1"/>
  <c r="BE16" i="1"/>
  <c r="BC16" i="1"/>
  <c r="BA16" i="1"/>
  <c r="AY16" i="1"/>
  <c r="AW16" i="1"/>
  <c r="AU16" i="1"/>
  <c r="AS16" i="1"/>
  <c r="AQ16" i="1"/>
  <c r="AO16" i="1"/>
  <c r="AM16" i="1"/>
  <c r="AK16" i="1"/>
  <c r="AI16" i="1"/>
  <c r="AE16" i="1"/>
  <c r="AC16" i="1"/>
  <c r="AA16" i="1"/>
  <c r="Y16" i="1"/>
  <c r="W16" i="1"/>
  <c r="U16" i="1"/>
  <c r="S16" i="1"/>
  <c r="Q16" i="1"/>
  <c r="O16" i="1"/>
  <c r="DD15" i="1"/>
  <c r="DA15" i="1"/>
  <c r="CY15" i="1"/>
  <c r="CW15" i="1"/>
  <c r="CW13" i="1" s="1"/>
  <c r="CU15" i="1"/>
  <c r="CS15" i="1"/>
  <c r="CQ15" i="1"/>
  <c r="CO15" i="1"/>
  <c r="CM15" i="1"/>
  <c r="CI15" i="1"/>
  <c r="CG15" i="1"/>
  <c r="CE15" i="1"/>
  <c r="CC15" i="1"/>
  <c r="BY15" i="1"/>
  <c r="BW15" i="1"/>
  <c r="BW13" i="1" s="1"/>
  <c r="BU15" i="1"/>
  <c r="BS15" i="1"/>
  <c r="BQ15" i="1"/>
  <c r="BO15" i="1"/>
  <c r="BM15" i="1"/>
  <c r="BK15" i="1"/>
  <c r="BI15" i="1"/>
  <c r="BG15" i="1"/>
  <c r="BE15" i="1"/>
  <c r="BC15" i="1"/>
  <c r="BA15" i="1"/>
  <c r="AY15" i="1"/>
  <c r="AY13" i="1" s="1"/>
  <c r="AW15" i="1"/>
  <c r="AU15" i="1"/>
  <c r="AS15" i="1"/>
  <c r="AQ15" i="1"/>
  <c r="AQ13" i="1" s="1"/>
  <c r="AO15" i="1"/>
  <c r="AM15" i="1"/>
  <c r="AK15" i="1"/>
  <c r="AI15" i="1"/>
  <c r="AE15" i="1"/>
  <c r="AC15" i="1"/>
  <c r="AA15" i="1"/>
  <c r="Y15" i="1"/>
  <c r="W15" i="1"/>
  <c r="U15" i="1"/>
  <c r="S15" i="1"/>
  <c r="Q15" i="1"/>
  <c r="O15" i="1"/>
  <c r="DA14" i="1"/>
  <c r="CY14" i="1"/>
  <c r="CW14" i="1"/>
  <c r="CU14" i="1"/>
  <c r="CS14" i="1"/>
  <c r="CQ14" i="1"/>
  <c r="CO14" i="1"/>
  <c r="CM14" i="1"/>
  <c r="CI14" i="1"/>
  <c r="CG14" i="1"/>
  <c r="CE14" i="1"/>
  <c r="CC14" i="1"/>
  <c r="BX14" i="1"/>
  <c r="BY14" i="1" s="1"/>
  <c r="BW14" i="1"/>
  <c r="BU14" i="1"/>
  <c r="BS14" i="1"/>
  <c r="BQ14" i="1"/>
  <c r="BO14" i="1"/>
  <c r="BM14" i="1"/>
  <c r="BM13" i="1" s="1"/>
  <c r="BK14" i="1"/>
  <c r="BI14" i="1"/>
  <c r="BG14" i="1"/>
  <c r="BE14" i="1"/>
  <c r="BC14" i="1"/>
  <c r="BA14" i="1"/>
  <c r="AY14" i="1"/>
  <c r="AW14" i="1"/>
  <c r="AU14" i="1"/>
  <c r="AS14" i="1"/>
  <c r="AQ14" i="1"/>
  <c r="AO14" i="1"/>
  <c r="AM14" i="1"/>
  <c r="AK14" i="1"/>
  <c r="AI14" i="1"/>
  <c r="AE14" i="1"/>
  <c r="AC14" i="1"/>
  <c r="AA14" i="1"/>
  <c r="Y14" i="1"/>
  <c r="W14" i="1"/>
  <c r="U14" i="1"/>
  <c r="S14" i="1"/>
  <c r="Q14" i="1"/>
  <c r="O14" i="1"/>
  <c r="DC13" i="1"/>
  <c r="DB13" i="1"/>
  <c r="CX13" i="1"/>
  <c r="CV13" i="1"/>
  <c r="CT13" i="1"/>
  <c r="CR13" i="1"/>
  <c r="CP13" i="1"/>
  <c r="CN13" i="1"/>
  <c r="CL13" i="1"/>
  <c r="CH13" i="1"/>
  <c r="CF13" i="1"/>
  <c r="CD13" i="1"/>
  <c r="CD209" i="1" s="1"/>
  <c r="CB13" i="1"/>
  <c r="BV13" i="1"/>
  <c r="BU13" i="1"/>
  <c r="BT13" i="1"/>
  <c r="BR13" i="1"/>
  <c r="BP13" i="1"/>
  <c r="BN13" i="1"/>
  <c r="BL13" i="1"/>
  <c r="BJ13" i="1"/>
  <c r="BH13" i="1"/>
  <c r="BF13" i="1"/>
  <c r="BD13" i="1"/>
  <c r="BB13" i="1"/>
  <c r="AZ13" i="1"/>
  <c r="AZ209" i="1" s="1"/>
  <c r="AX13" i="1"/>
  <c r="AV13" i="1"/>
  <c r="AT13" i="1"/>
  <c r="AR13" i="1"/>
  <c r="AP13" i="1"/>
  <c r="AN13" i="1"/>
  <c r="AL13" i="1"/>
  <c r="AJ13" i="1"/>
  <c r="AH13" i="1"/>
  <c r="AE13" i="1"/>
  <c r="AD13" i="1"/>
  <c r="AB13" i="1"/>
  <c r="Z13" i="1"/>
  <c r="X13" i="1"/>
  <c r="V13" i="1"/>
  <c r="T13" i="1"/>
  <c r="R13" i="1"/>
  <c r="Q13" i="1"/>
  <c r="P13" i="1"/>
  <c r="N13" i="1"/>
  <c r="DE6" i="1"/>
  <c r="O13" i="1" l="1"/>
  <c r="DD31" i="1"/>
  <c r="DE56" i="1"/>
  <c r="BK54" i="1"/>
  <c r="U64" i="1"/>
  <c r="BC64" i="1"/>
  <c r="CM64" i="1"/>
  <c r="AA80" i="1"/>
  <c r="AK80" i="1"/>
  <c r="BA80" i="1"/>
  <c r="BI80" i="1"/>
  <c r="U80" i="1"/>
  <c r="AC80" i="1"/>
  <c r="AM80" i="1"/>
  <c r="AU80" i="1"/>
  <c r="BC80" i="1"/>
  <c r="BK80" i="1"/>
  <c r="BS80" i="1"/>
  <c r="S80" i="1"/>
  <c r="AS80" i="1"/>
  <c r="BQ80" i="1"/>
  <c r="X209" i="1"/>
  <c r="BH209" i="1"/>
  <c r="AT209" i="1"/>
  <c r="BN209" i="1"/>
  <c r="CG184" i="1"/>
  <c r="CQ184" i="1"/>
  <c r="CY184" i="1"/>
  <c r="S150" i="1"/>
  <c r="AA150" i="1"/>
  <c r="AK150" i="1"/>
  <c r="BA150" i="1"/>
  <c r="BI150" i="1"/>
  <c r="BQ150" i="1"/>
  <c r="CI150" i="1"/>
  <c r="BY162" i="1"/>
  <c r="DD185" i="1"/>
  <c r="DD184" i="1" s="1"/>
  <c r="AP209" i="1"/>
  <c r="CP209" i="1"/>
  <c r="AW13" i="1"/>
  <c r="CE13" i="1"/>
  <c r="CZ209" i="1"/>
  <c r="S54" i="1"/>
  <c r="CL64" i="1"/>
  <c r="AM115" i="1"/>
  <c r="T209" i="1"/>
  <c r="AJ209" i="1"/>
  <c r="AX209" i="1"/>
  <c r="BD209" i="1"/>
  <c r="BR209" i="1"/>
  <c r="CH209" i="1"/>
  <c r="CH5" i="1" s="1"/>
  <c r="CR209" i="1"/>
  <c r="CX209" i="1"/>
  <c r="DA18" i="1"/>
  <c r="BY26" i="1"/>
  <c r="AK31" i="1"/>
  <c r="CM53" i="1"/>
  <c r="DD53" i="1"/>
  <c r="DD51" i="1" s="1"/>
  <c r="BY64" i="1"/>
  <c r="O71" i="1"/>
  <c r="W71" i="1"/>
  <c r="AE71" i="1"/>
  <c r="AO71" i="1"/>
  <c r="AW71" i="1"/>
  <c r="BE71" i="1"/>
  <c r="BU71" i="1"/>
  <c r="AY71" i="1"/>
  <c r="BO71" i="1"/>
  <c r="BY81" i="1"/>
  <c r="BY80" i="1" s="1"/>
  <c r="CI80" i="1"/>
  <c r="CS80" i="1"/>
  <c r="DA80" i="1"/>
  <c r="DD116" i="1"/>
  <c r="AE117" i="1"/>
  <c r="AO13" i="1"/>
  <c r="BE13" i="1"/>
  <c r="CO13" i="1"/>
  <c r="DE24" i="1"/>
  <c r="AA54" i="1"/>
  <c r="P209" i="1"/>
  <c r="V209" i="1"/>
  <c r="AL209" i="1"/>
  <c r="CB209" i="1"/>
  <c r="CL209" i="1"/>
  <c r="S13" i="1"/>
  <c r="AA13" i="1"/>
  <c r="AK13" i="1"/>
  <c r="AS13" i="1"/>
  <c r="BA13" i="1"/>
  <c r="BI13" i="1"/>
  <c r="BQ13" i="1"/>
  <c r="CI13" i="1"/>
  <c r="CS13" i="1"/>
  <c r="DA13" i="1"/>
  <c r="O31" i="1"/>
  <c r="Z209" i="1"/>
  <c r="AH209" i="1"/>
  <c r="AV209" i="1"/>
  <c r="BB209" i="1"/>
  <c r="BP209" i="1"/>
  <c r="BV209" i="1"/>
  <c r="CV209" i="1"/>
  <c r="CC13" i="1"/>
  <c r="CM13" i="1"/>
  <c r="CU13" i="1"/>
  <c r="DD14" i="1"/>
  <c r="BM41" i="1"/>
  <c r="BM40" i="1" s="1"/>
  <c r="CM51" i="1"/>
  <c r="CU51" i="1"/>
  <c r="AM54" i="1"/>
  <c r="AU54" i="1"/>
  <c r="BC54" i="1"/>
  <c r="BS54" i="1"/>
  <c r="CC54" i="1"/>
  <c r="CM54" i="1"/>
  <c r="CU54" i="1"/>
  <c r="CU64" i="1"/>
  <c r="O64" i="1"/>
  <c r="AW64" i="1"/>
  <c r="CE64" i="1"/>
  <c r="AC71" i="1"/>
  <c r="AM71" i="1"/>
  <c r="BS71" i="1"/>
  <c r="CC71" i="1"/>
  <c r="CU71" i="1"/>
  <c r="DE87" i="1"/>
  <c r="BG13" i="1"/>
  <c r="AK64" i="1"/>
  <c r="AD115" i="1"/>
  <c r="BL150" i="1"/>
  <c r="Q162" i="1"/>
  <c r="Y162" i="1"/>
  <c r="AI162" i="1"/>
  <c r="AQ162" i="1"/>
  <c r="AY162" i="1"/>
  <c r="BG162" i="1"/>
  <c r="BO162" i="1"/>
  <c r="BW162" i="1"/>
  <c r="CG162" i="1"/>
  <c r="CQ162" i="1"/>
  <c r="CY162" i="1"/>
  <c r="DB169" i="1"/>
  <c r="Y184" i="1"/>
  <c r="AI184" i="1"/>
  <c r="AQ184" i="1"/>
  <c r="AY184" i="1"/>
  <c r="BG184" i="1"/>
  <c r="BO184" i="1"/>
  <c r="BW184" i="1"/>
  <c r="BI115" i="1"/>
  <c r="BQ115" i="1"/>
  <c r="U133" i="1"/>
  <c r="AC133" i="1"/>
  <c r="AM133" i="1"/>
  <c r="AU133" i="1"/>
  <c r="BC133" i="1"/>
  <c r="BK133" i="1"/>
  <c r="BS133" i="1"/>
  <c r="CC133" i="1"/>
  <c r="CM133" i="1"/>
  <c r="CU133" i="1"/>
  <c r="AC180" i="1"/>
  <c r="W196" i="1"/>
  <c r="CQ51" i="1"/>
  <c r="CS64" i="1"/>
  <c r="BW71" i="1"/>
  <c r="AU75" i="1"/>
  <c r="O75" i="1"/>
  <c r="W75" i="1"/>
  <c r="AO75" i="1"/>
  <c r="AW75" i="1"/>
  <c r="BU75" i="1"/>
  <c r="CO75" i="1"/>
  <c r="CQ80" i="1"/>
  <c r="CY80" i="1"/>
  <c r="U115" i="1"/>
  <c r="AC115" i="1"/>
  <c r="AU115" i="1"/>
  <c r="BK115" i="1"/>
  <c r="CC115" i="1"/>
  <c r="CM115" i="1"/>
  <c r="CU115" i="1"/>
  <c r="DD128" i="1"/>
  <c r="DD122" i="1" s="1"/>
  <c r="BX136" i="1"/>
  <c r="BX150" i="1"/>
  <c r="DD152" i="1"/>
  <c r="CI162" i="1"/>
  <c r="DA162" i="1"/>
  <c r="AA162" i="1"/>
  <c r="AK162" i="1"/>
  <c r="AS162" i="1"/>
  <c r="DD171" i="1"/>
  <c r="DD169" i="1" s="1"/>
  <c r="AM180" i="1"/>
  <c r="BK180" i="1"/>
  <c r="BS180" i="1"/>
  <c r="U184" i="1"/>
  <c r="AC184" i="1"/>
  <c r="AM184" i="1"/>
  <c r="AU184" i="1"/>
  <c r="BC184" i="1"/>
  <c r="BK184" i="1"/>
  <c r="BS184" i="1"/>
  <c r="S184" i="1"/>
  <c r="AK184" i="1"/>
  <c r="BA184" i="1"/>
  <c r="BQ184" i="1"/>
  <c r="DE197" i="1"/>
  <c r="AY196" i="1"/>
  <c r="AI13" i="1"/>
  <c r="BO13" i="1"/>
  <c r="U31" i="1"/>
  <c r="DE43" i="1"/>
  <c r="DE42" i="1" s="1"/>
  <c r="CY51" i="1"/>
  <c r="DE61" i="1"/>
  <c r="DE62" i="1"/>
  <c r="AC64" i="1"/>
  <c r="AU64" i="1"/>
  <c r="BK64" i="1"/>
  <c r="BS64" i="1"/>
  <c r="CC64" i="1"/>
  <c r="CQ64" i="1"/>
  <c r="CY64" i="1"/>
  <c r="AA64" i="1"/>
  <c r="AS64" i="1"/>
  <c r="BI64" i="1"/>
  <c r="S68" i="1"/>
  <c r="AA68" i="1"/>
  <c r="AK68" i="1"/>
  <c r="AS68" i="1"/>
  <c r="BA68" i="1"/>
  <c r="BI68" i="1"/>
  <c r="BQ68" i="1"/>
  <c r="BY68" i="1"/>
  <c r="CI68" i="1"/>
  <c r="CS68" i="1"/>
  <c r="DE70" i="1"/>
  <c r="Y68" i="1"/>
  <c r="AI68" i="1"/>
  <c r="CC80" i="1"/>
  <c r="CM80" i="1"/>
  <c r="CU80" i="1"/>
  <c r="DE107" i="1"/>
  <c r="DE123" i="1"/>
  <c r="DE124" i="1"/>
  <c r="DE122" i="1" s="1"/>
  <c r="DE125" i="1"/>
  <c r="DE126" i="1"/>
  <c r="DE127" i="1"/>
  <c r="S51" i="1"/>
  <c r="AA51" i="1"/>
  <c r="AK51" i="1"/>
  <c r="AS51" i="1"/>
  <c r="BA51" i="1"/>
  <c r="BI51" i="1"/>
  <c r="BQ51" i="1"/>
  <c r="BY51" i="1"/>
  <c r="CI51" i="1"/>
  <c r="AE64" i="1"/>
  <c r="BU64" i="1"/>
  <c r="Q71" i="1"/>
  <c r="Y71" i="1"/>
  <c r="AI71" i="1"/>
  <c r="AQ71" i="1"/>
  <c r="BG71" i="1"/>
  <c r="CG71" i="1"/>
  <c r="CQ71" i="1"/>
  <c r="AI122" i="1"/>
  <c r="DE151" i="1"/>
  <c r="O150" i="1"/>
  <c r="W18" i="1"/>
  <c r="W13" i="1" s="1"/>
  <c r="S31" i="1"/>
  <c r="Q40" i="1"/>
  <c r="CW64" i="1"/>
  <c r="BS75" i="1"/>
  <c r="CC75" i="1"/>
  <c r="CM75" i="1"/>
  <c r="CU75" i="1"/>
  <c r="DE103" i="1"/>
  <c r="AI54" i="1"/>
  <c r="AQ54" i="1"/>
  <c r="AY54" i="1"/>
  <c r="BG54" i="1"/>
  <c r="BO54" i="1"/>
  <c r="BW54" i="1"/>
  <c r="DE141" i="1"/>
  <c r="DE142" i="1"/>
  <c r="DE143" i="1"/>
  <c r="DE149" i="1"/>
  <c r="DE148" i="1" s="1"/>
  <c r="AK180" i="1"/>
  <c r="AS180" i="1"/>
  <c r="BA180" i="1"/>
  <c r="BI180" i="1"/>
  <c r="BQ180" i="1"/>
  <c r="BY180" i="1"/>
  <c r="CI180" i="1"/>
  <c r="CS180" i="1"/>
  <c r="DE190" i="1"/>
  <c r="AI189" i="1"/>
  <c r="AY189" i="1"/>
  <c r="BO189" i="1"/>
  <c r="CG189" i="1"/>
  <c r="CY189" i="1"/>
  <c r="DE191" i="1"/>
  <c r="DE192" i="1"/>
  <c r="DE193" i="1"/>
  <c r="W189" i="1"/>
  <c r="AE189" i="1"/>
  <c r="AO189" i="1"/>
  <c r="AW189" i="1"/>
  <c r="BE189" i="1"/>
  <c r="BM189" i="1"/>
  <c r="BU189" i="1"/>
  <c r="CE189" i="1"/>
  <c r="CO189" i="1"/>
  <c r="CW189" i="1"/>
  <c r="DE194" i="1"/>
  <c r="AO196" i="1"/>
  <c r="BE196" i="1"/>
  <c r="O155" i="1"/>
  <c r="W155" i="1"/>
  <c r="AE155" i="1"/>
  <c r="AO155" i="1"/>
  <c r="AW155" i="1"/>
  <c r="BE155" i="1"/>
  <c r="BM155" i="1"/>
  <c r="BU155" i="1"/>
  <c r="CE155" i="1"/>
  <c r="CO155" i="1"/>
  <c r="CW155" i="1"/>
  <c r="CC150" i="1"/>
  <c r="CM150" i="1"/>
  <c r="U150" i="1"/>
  <c r="AC150" i="1"/>
  <c r="AM150" i="1"/>
  <c r="AU150" i="1"/>
  <c r="BC150" i="1"/>
  <c r="BK150" i="1"/>
  <c r="BS150" i="1"/>
  <c r="DE158" i="1"/>
  <c r="DE181" i="1"/>
  <c r="CE180" i="1"/>
  <c r="CO180" i="1"/>
  <c r="CW180" i="1"/>
  <c r="DE182" i="1"/>
  <c r="AI180" i="1"/>
  <c r="AQ180" i="1"/>
  <c r="AY180" i="1"/>
  <c r="BG180" i="1"/>
  <c r="BO180" i="1"/>
  <c r="BW180" i="1"/>
  <c r="CG180" i="1"/>
  <c r="CQ180" i="1"/>
  <c r="CY180" i="1"/>
  <c r="W162" i="1"/>
  <c r="BE162" i="1"/>
  <c r="BU162" i="1"/>
  <c r="Y169" i="1"/>
  <c r="AQ169" i="1"/>
  <c r="BG169" i="1"/>
  <c r="BW169" i="1"/>
  <c r="CQ169" i="1"/>
  <c r="DE176" i="1"/>
  <c r="DE185" i="1"/>
  <c r="DE186" i="1"/>
  <c r="AE184" i="1"/>
  <c r="AW184" i="1"/>
  <c r="BM184" i="1"/>
  <c r="DE187" i="1"/>
  <c r="DE188" i="1"/>
  <c r="N209" i="1"/>
  <c r="R209" i="1"/>
  <c r="AB209" i="1"/>
  <c r="AN209" i="1"/>
  <c r="AR209" i="1"/>
  <c r="BF209" i="1"/>
  <c r="BJ209" i="1"/>
  <c r="BT209" i="1"/>
  <c r="BX13" i="1"/>
  <c r="CF209" i="1"/>
  <c r="CN209" i="1"/>
  <c r="CT209" i="1"/>
  <c r="DE14" i="1"/>
  <c r="DE20" i="1"/>
  <c r="DE25" i="1"/>
  <c r="DD29" i="1"/>
  <c r="DE35" i="1"/>
  <c r="DE37" i="1"/>
  <c r="S46" i="1"/>
  <c r="AA46" i="1"/>
  <c r="AK46" i="1"/>
  <c r="AS46" i="1"/>
  <c r="BA46" i="1"/>
  <c r="BI46" i="1"/>
  <c r="BQ46" i="1"/>
  <c r="BY46" i="1"/>
  <c r="CI46" i="1"/>
  <c r="CS46" i="1"/>
  <c r="DA46" i="1"/>
  <c r="DE48" i="1"/>
  <c r="DE52" i="1"/>
  <c r="W51" i="1"/>
  <c r="AE51" i="1"/>
  <c r="AO51" i="1"/>
  <c r="AW51" i="1"/>
  <c r="BE51" i="1"/>
  <c r="BM51" i="1"/>
  <c r="BU51" i="1"/>
  <c r="CE51" i="1"/>
  <c r="CO51" i="1"/>
  <c r="CW51" i="1"/>
  <c r="AK54" i="1"/>
  <c r="AS54" i="1"/>
  <c r="BA54" i="1"/>
  <c r="BI54" i="1"/>
  <c r="BQ54" i="1"/>
  <c r="CI54" i="1"/>
  <c r="CS54" i="1"/>
  <c r="DA54" i="1"/>
  <c r="DE57" i="1"/>
  <c r="U54" i="1"/>
  <c r="AC54" i="1"/>
  <c r="Q64" i="1"/>
  <c r="Y64" i="1"/>
  <c r="AI64" i="1"/>
  <c r="AQ64" i="1"/>
  <c r="AY64" i="1"/>
  <c r="BG64" i="1"/>
  <c r="BO64" i="1"/>
  <c r="BW64" i="1"/>
  <c r="CG64" i="1"/>
  <c r="Q68" i="1"/>
  <c r="U71" i="1"/>
  <c r="BC71" i="1"/>
  <c r="CM71" i="1"/>
  <c r="CE71" i="1"/>
  <c r="CO71" i="1"/>
  <c r="CW71" i="1"/>
  <c r="AC75" i="1"/>
  <c r="BK75" i="1"/>
  <c r="DD78" i="1"/>
  <c r="DD80" i="1"/>
  <c r="DE15" i="1"/>
  <c r="DE16" i="1"/>
  <c r="DE17" i="1"/>
  <c r="CG13" i="1"/>
  <c r="CQ13" i="1"/>
  <c r="CY13" i="1"/>
  <c r="DD18" i="1"/>
  <c r="DE55" i="1"/>
  <c r="DE67" i="1"/>
  <c r="DE69" i="1"/>
  <c r="DE68" i="1" s="1"/>
  <c r="DD72" i="1"/>
  <c r="BL71" i="1"/>
  <c r="DD136" i="1"/>
  <c r="U13" i="1"/>
  <c r="AC13" i="1"/>
  <c r="AM13" i="1"/>
  <c r="AU13" i="1"/>
  <c r="BC13" i="1"/>
  <c r="BK13" i="1"/>
  <c r="BS13" i="1"/>
  <c r="BY13" i="1"/>
  <c r="DE22" i="1"/>
  <c r="DE28" i="1"/>
  <c r="DE27" i="1" s="1"/>
  <c r="DE32" i="1"/>
  <c r="DE33" i="1"/>
  <c r="DE36" i="1"/>
  <c r="DE38" i="1"/>
  <c r="DE47" i="1"/>
  <c r="DE53" i="1"/>
  <c r="Q54" i="1"/>
  <c r="Y54" i="1"/>
  <c r="DE60" i="1"/>
  <c r="O68" i="1"/>
  <c r="BY71" i="1"/>
  <c r="DE77" i="1"/>
  <c r="DE81" i="1"/>
  <c r="Y80" i="1"/>
  <c r="AI80" i="1"/>
  <c r="AQ80" i="1"/>
  <c r="AY80" i="1"/>
  <c r="BG80" i="1"/>
  <c r="BO80" i="1"/>
  <c r="BW80" i="1"/>
  <c r="DE82" i="1"/>
  <c r="DE83" i="1"/>
  <c r="DE84" i="1"/>
  <c r="DE105" i="1"/>
  <c r="DD110" i="1"/>
  <c r="DD111" i="1"/>
  <c r="DD112" i="1"/>
  <c r="BX115" i="1"/>
  <c r="Y115" i="1"/>
  <c r="AE116" i="1"/>
  <c r="DE116" i="1" s="1"/>
  <c r="AO115" i="1"/>
  <c r="AW115" i="1"/>
  <c r="BE115" i="1"/>
  <c r="BM115" i="1"/>
  <c r="BU115" i="1"/>
  <c r="CE115" i="1"/>
  <c r="CO115" i="1"/>
  <c r="CW115" i="1"/>
  <c r="O115" i="1"/>
  <c r="W115" i="1"/>
  <c r="DD118" i="1"/>
  <c r="BY137" i="1"/>
  <c r="BY136" i="1" s="1"/>
  <c r="BX138" i="1"/>
  <c r="BY139" i="1"/>
  <c r="BY138" i="1" s="1"/>
  <c r="DE152" i="1"/>
  <c r="DE153" i="1"/>
  <c r="DE102" i="1"/>
  <c r="W85" i="1"/>
  <c r="AE85" i="1"/>
  <c r="AO85" i="1"/>
  <c r="AW85" i="1"/>
  <c r="BE85" i="1"/>
  <c r="BM85" i="1"/>
  <c r="BU85" i="1"/>
  <c r="CE85" i="1"/>
  <c r="CO85" i="1"/>
  <c r="CW85" i="1"/>
  <c r="DE106" i="1"/>
  <c r="DE110" i="1"/>
  <c r="DE111" i="1"/>
  <c r="DE112" i="1"/>
  <c r="DE113" i="1"/>
  <c r="DE114" i="1"/>
  <c r="S115" i="1"/>
  <c r="AA115" i="1"/>
  <c r="CG115" i="1"/>
  <c r="CQ115" i="1"/>
  <c r="CY115" i="1"/>
  <c r="DE117" i="1"/>
  <c r="AI115" i="1"/>
  <c r="AQ115" i="1"/>
  <c r="AY115" i="1"/>
  <c r="BG115" i="1"/>
  <c r="BO115" i="1"/>
  <c r="BW115" i="1"/>
  <c r="DE119" i="1"/>
  <c r="DE120" i="1"/>
  <c r="DE121" i="1"/>
  <c r="O122" i="1"/>
  <c r="DE134" i="1"/>
  <c r="DE133" i="1" s="1"/>
  <c r="DD146" i="1"/>
  <c r="BY115" i="1"/>
  <c r="DE137" i="1"/>
  <c r="DE136" i="1" s="1"/>
  <c r="DE79" i="1"/>
  <c r="DE78" i="1" s="1"/>
  <c r="DE88" i="1"/>
  <c r="DE104" i="1"/>
  <c r="DE108" i="1"/>
  <c r="CI115" i="1"/>
  <c r="CS115" i="1"/>
  <c r="DA115" i="1"/>
  <c r="DD119" i="1"/>
  <c r="DE128" i="1"/>
  <c r="DE135" i="1"/>
  <c r="DE147" i="1"/>
  <c r="DE146" i="1" s="1"/>
  <c r="CS150" i="1"/>
  <c r="DA150" i="1"/>
  <c r="DE156" i="1"/>
  <c r="DE157" i="1"/>
  <c r="DE159" i="1"/>
  <c r="DE166" i="1"/>
  <c r="DE167" i="1"/>
  <c r="DE170" i="1"/>
  <c r="DE177" i="1"/>
  <c r="DE179" i="1"/>
  <c r="DE178" i="1" s="1"/>
  <c r="AD180" i="1"/>
  <c r="S180" i="1"/>
  <c r="AA180" i="1"/>
  <c r="DE183" i="1"/>
  <c r="DE180" i="1" s="1"/>
  <c r="DE195" i="1"/>
  <c r="AM196" i="1"/>
  <c r="BS196" i="1"/>
  <c r="AC196" i="1"/>
  <c r="BK196" i="1"/>
  <c r="CU196" i="1"/>
  <c r="DE160" i="1"/>
  <c r="DB162" i="1"/>
  <c r="DB209" i="1" s="1"/>
  <c r="U162" i="1"/>
  <c r="AC162" i="1"/>
  <c r="AM162" i="1"/>
  <c r="AU162" i="1"/>
  <c r="BC162" i="1"/>
  <c r="BK162" i="1"/>
  <c r="BS162" i="1"/>
  <c r="CC162" i="1"/>
  <c r="CM162" i="1"/>
  <c r="CU162" i="1"/>
  <c r="DE168" i="1"/>
  <c r="S169" i="1"/>
  <c r="AA169" i="1"/>
  <c r="AK169" i="1"/>
  <c r="AS169" i="1"/>
  <c r="BA169" i="1"/>
  <c r="BI169" i="1"/>
  <c r="BQ169" i="1"/>
  <c r="BY169" i="1"/>
  <c r="CI169" i="1"/>
  <c r="CS169" i="1"/>
  <c r="DA169" i="1"/>
  <c r="O184" i="1"/>
  <c r="Q189" i="1"/>
  <c r="DE203" i="1"/>
  <c r="DE204" i="1"/>
  <c r="DE205" i="1"/>
  <c r="DE206" i="1"/>
  <c r="DE207" i="1"/>
  <c r="DE208" i="1"/>
  <c r="DE161" i="1"/>
  <c r="DE163" i="1"/>
  <c r="AW162" i="1"/>
  <c r="BM162" i="1"/>
  <c r="CE162" i="1"/>
  <c r="CW162" i="1"/>
  <c r="DC162" i="1"/>
  <c r="DC209" i="1" s="1"/>
  <c r="DE172" i="1"/>
  <c r="W169" i="1"/>
  <c r="AE169" i="1"/>
  <c r="AO169" i="1"/>
  <c r="AW169" i="1"/>
  <c r="BE169" i="1"/>
  <c r="BM169" i="1"/>
  <c r="BU169" i="1"/>
  <c r="CE169" i="1"/>
  <c r="CO169" i="1"/>
  <c r="CW169" i="1"/>
  <c r="DE173" i="1"/>
  <c r="DE174" i="1"/>
  <c r="DE175" i="1"/>
  <c r="Q180" i="1"/>
  <c r="O180" i="1"/>
  <c r="W180" i="1"/>
  <c r="DE200" i="1"/>
  <c r="DE165" i="1"/>
  <c r="DD17" i="1"/>
  <c r="Y18" i="1"/>
  <c r="Y13" i="1" s="1"/>
  <c r="Q27" i="1"/>
  <c r="AJ5" i="1"/>
  <c r="DE26" i="1"/>
  <c r="DE30" i="1"/>
  <c r="DE29" i="1" s="1"/>
  <c r="Q29" i="1"/>
  <c r="DE34" i="1"/>
  <c r="DE39" i="1"/>
  <c r="DD41" i="1"/>
  <c r="DD42" i="1"/>
  <c r="AC44" i="1"/>
  <c r="AI44" i="1"/>
  <c r="BK44" i="1"/>
  <c r="BO44" i="1"/>
  <c r="CU44" i="1"/>
  <c r="CY44" i="1"/>
  <c r="DD44" i="1"/>
  <c r="O46" i="1"/>
  <c r="DD49" i="1"/>
  <c r="DE50" i="1"/>
  <c r="DE49" i="1" s="1"/>
  <c r="O51" i="1"/>
  <c r="U44" i="1"/>
  <c r="BC44" i="1"/>
  <c r="CM44" i="1"/>
  <c r="DE45" i="1"/>
  <c r="DE44" i="1" s="1"/>
  <c r="BY58" i="1"/>
  <c r="BY54" i="1" s="1"/>
  <c r="BX54" i="1"/>
  <c r="DE59" i="1"/>
  <c r="DE73" i="1"/>
  <c r="DD138" i="1"/>
  <c r="S44" i="1"/>
  <c r="AA44" i="1"/>
  <c r="AK44" i="1"/>
  <c r="AS44" i="1"/>
  <c r="BA44" i="1"/>
  <c r="BI44" i="1"/>
  <c r="BQ44" i="1"/>
  <c r="BY44" i="1"/>
  <c r="CI44" i="1"/>
  <c r="CS44" i="1"/>
  <c r="DA44" i="1"/>
  <c r="DD54" i="1"/>
  <c r="DD64" i="1"/>
  <c r="DD75" i="1"/>
  <c r="DD144" i="1"/>
  <c r="AD54" i="1"/>
  <c r="AE63" i="1"/>
  <c r="AE54" i="1" s="1"/>
  <c r="BL64" i="1"/>
  <c r="BL209" i="1" s="1"/>
  <c r="DE66" i="1"/>
  <c r="DD68" i="1"/>
  <c r="BM72" i="1"/>
  <c r="BM71" i="1" s="1"/>
  <c r="DD73" i="1"/>
  <c r="BM76" i="1"/>
  <c r="BM75" i="1" s="1"/>
  <c r="Q80" i="1"/>
  <c r="O85" i="1"/>
  <c r="S85" i="1"/>
  <c r="AA85" i="1"/>
  <c r="AS85" i="1"/>
  <c r="BA85" i="1"/>
  <c r="BI85" i="1"/>
  <c r="BQ85" i="1"/>
  <c r="BY85" i="1"/>
  <c r="CI85" i="1"/>
  <c r="CS85" i="1"/>
  <c r="DA85" i="1"/>
  <c r="DE86" i="1"/>
  <c r="DE96" i="1"/>
  <c r="AK109" i="1"/>
  <c r="AE118" i="1"/>
  <c r="AE115" i="1" s="1"/>
  <c r="Q136" i="1"/>
  <c r="Q140" i="1"/>
  <c r="AE145" i="1"/>
  <c r="AE144" i="1" s="1"/>
  <c r="Q148" i="1"/>
  <c r="CQ150" i="1"/>
  <c r="CY150" i="1"/>
  <c r="DD154" i="1"/>
  <c r="DE171" i="1"/>
  <c r="DE101" i="1"/>
  <c r="BM65" i="1"/>
  <c r="BM64" i="1" s="1"/>
  <c r="Q85" i="1"/>
  <c r="Y85" i="1"/>
  <c r="AI85" i="1"/>
  <c r="AQ85" i="1"/>
  <c r="AY85" i="1"/>
  <c r="BG85" i="1"/>
  <c r="BO85" i="1"/>
  <c r="BW85" i="1"/>
  <c r="CG85" i="1"/>
  <c r="CG209" i="1" s="1"/>
  <c r="CQ85" i="1"/>
  <c r="CY85" i="1"/>
  <c r="Q115" i="1"/>
  <c r="AD144" i="1"/>
  <c r="CU150" i="1"/>
  <c r="DE154" i="1"/>
  <c r="DE150" i="1" s="1"/>
  <c r="DD115" i="1"/>
  <c r="AE164" i="1"/>
  <c r="AE162" i="1" s="1"/>
  <c r="DD164" i="1"/>
  <c r="AD162" i="1"/>
  <c r="DD180" i="1"/>
  <c r="O169" i="1"/>
  <c r="Q184" i="1"/>
  <c r="O189" i="1"/>
  <c r="DE199" i="1"/>
  <c r="DD165" i="1"/>
  <c r="DD196" i="1"/>
  <c r="DE198" i="1"/>
  <c r="Q196" i="1"/>
  <c r="S196" i="1"/>
  <c r="AA196" i="1"/>
  <c r="AK196" i="1"/>
  <c r="AS196" i="1"/>
  <c r="BA196" i="1"/>
  <c r="BI196" i="1"/>
  <c r="BQ196" i="1"/>
  <c r="BY196" i="1"/>
  <c r="CI196" i="1"/>
  <c r="CS196" i="1"/>
  <c r="DA196" i="1"/>
  <c r="AY209" i="1" l="1"/>
  <c r="U209" i="1"/>
  <c r="CC209" i="1"/>
  <c r="BG209" i="1"/>
  <c r="BE209" i="1"/>
  <c r="BX209" i="1"/>
  <c r="BX5" i="1" s="1"/>
  <c r="BU209" i="1"/>
  <c r="BW209" i="1"/>
  <c r="AQ209" i="1"/>
  <c r="DE189" i="1"/>
  <c r="DE184" i="1"/>
  <c r="W209" i="1"/>
  <c r="CY209" i="1"/>
  <c r="AI209" i="1"/>
  <c r="DE139" i="1"/>
  <c r="DE138" i="1" s="1"/>
  <c r="DE41" i="1"/>
  <c r="DE40" i="1" s="1"/>
  <c r="CQ209" i="1"/>
  <c r="AW209" i="1"/>
  <c r="DE169" i="1"/>
  <c r="DE31" i="1"/>
  <c r="DE18" i="1"/>
  <c r="DE13" i="1" s="1"/>
  <c r="AO209" i="1"/>
  <c r="CW209" i="1"/>
  <c r="CE209" i="1"/>
  <c r="CO209" i="1"/>
  <c r="DE140" i="1"/>
  <c r="DE164" i="1"/>
  <c r="DE162" i="1" s="1"/>
  <c r="BM209" i="1"/>
  <c r="CS209" i="1"/>
  <c r="BI209" i="1"/>
  <c r="DE63" i="1"/>
  <c r="DE155" i="1"/>
  <c r="DD85" i="1"/>
  <c r="DE80" i="1"/>
  <c r="DE46" i="1"/>
  <c r="BS209" i="1"/>
  <c r="AM209" i="1"/>
  <c r="DE51" i="1"/>
  <c r="DE196" i="1"/>
  <c r="BA209" i="1"/>
  <c r="S209" i="1"/>
  <c r="DD71" i="1"/>
  <c r="O209" i="1"/>
  <c r="AS209" i="1"/>
  <c r="AE209" i="1"/>
  <c r="AE5" i="1" s="1"/>
  <c r="AA209" i="1"/>
  <c r="AD209" i="1"/>
  <c r="AD5" i="1" s="1"/>
  <c r="DA209" i="1"/>
  <c r="BQ209" i="1"/>
  <c r="Q209" i="1"/>
  <c r="AU209" i="1"/>
  <c r="DD13" i="1"/>
  <c r="CU209" i="1"/>
  <c r="BY209" i="1"/>
  <c r="BY5" i="1" s="1"/>
  <c r="BC209" i="1"/>
  <c r="AK85" i="1"/>
  <c r="AK209" i="1" s="1"/>
  <c r="DE65" i="1"/>
  <c r="DE64" i="1" s="1"/>
  <c r="DE72" i="1"/>
  <c r="DE71" i="1" s="1"/>
  <c r="DE118" i="1"/>
  <c r="DE115" i="1" s="1"/>
  <c r="DE58" i="1"/>
  <c r="DE54" i="1" s="1"/>
  <c r="CM209" i="1"/>
  <c r="AC209" i="1"/>
  <c r="DD150" i="1"/>
  <c r="DE109" i="1"/>
  <c r="DE85" i="1" s="1"/>
  <c r="CI209" i="1"/>
  <c r="CI5" i="1" s="1"/>
  <c r="DD162" i="1"/>
  <c r="DE76" i="1"/>
  <c r="DE75" i="1" s="1"/>
  <c r="DE145" i="1"/>
  <c r="DE144" i="1" s="1"/>
  <c r="DD40" i="1"/>
  <c r="BO209" i="1"/>
  <c r="Y209" i="1"/>
  <c r="BK209" i="1"/>
  <c r="DE209" i="1" l="1"/>
  <c r="AK5" i="1"/>
  <c r="DD209" i="1"/>
</calcChain>
</file>

<file path=xl/sharedStrings.xml><?xml version="1.0" encoding="utf-8"?>
<sst xmlns="http://schemas.openxmlformats.org/spreadsheetml/2006/main" count="557" uniqueCount="468">
  <si>
    <t xml:space="preserve">Объемы медицинской помощи за счет средств ОМС в  условиях  стационара дневного прибывания в разрезе  клинико-статистических групп заболеваний  на 2019 год              
</t>
  </si>
  <si>
    <t>Код профиля 2019</t>
  </si>
  <si>
    <t>№</t>
  </si>
  <si>
    <t>Код КСГ 2019</t>
  </si>
  <si>
    <t>КПГ / КСГ</t>
  </si>
  <si>
    <t>базовая ставка с 01.01.2019</t>
  </si>
  <si>
    <t>коэффициент относительной затратоемкости с 01.01.2019</t>
  </si>
  <si>
    <t>КСЛП</t>
  </si>
  <si>
    <t>управленческий коэффициент с 01.01.2019</t>
  </si>
  <si>
    <t>районный коэффициент</t>
  </si>
  <si>
    <t>КГБУЗ "Краевая клиническая больница N1" имени профессора С.И. Сергеева МЗ Хабаровского края</t>
  </si>
  <si>
    <t>КГБУЗ "Краевая клиническая больница N 2" министерства здравоохранения Хабаровского края</t>
  </si>
  <si>
    <t>КГБУЗ "Детская краевая клиническая больница" им. А.К. Пиотровича МЗ Хабаровского края</t>
  </si>
  <si>
    <t>КГБУЗ "Краевой клинический центр онкологии" МЗ Хабаровского края</t>
  </si>
  <si>
    <t>КГБУЗ "Перинатальный центр" МЗ Хабаровского края</t>
  </si>
  <si>
    <t xml:space="preserve">КГБУЗ "Краевой кожно-венерологический диспансер" МЗ ХК 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</si>
  <si>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</si>
  <si>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 xml:space="preserve">ЧУЗ "Клиническая больница "РЖД-Медицина" </t>
  </si>
  <si>
    <t>КГБУЗ "Городская больница N2 им. Д.Н. Матвеева" МЗ Хабаровского края</t>
  </si>
  <si>
    <t>ФАКТ отклонения</t>
  </si>
  <si>
    <t>КГБУЗ "Городская клиническая больница N 10" министерства здравоохранения Хабаровского края</t>
  </si>
  <si>
    <t xml:space="preserve">КГБУЗ  "Онкологический диспансер" МЗ </t>
  </si>
  <si>
    <t>НУЗ "Отделенческая больница на станции Комсомольск ОАО "Российские железные дороги"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</si>
  <si>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</si>
  <si>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КГБУЗ "Городская клиническая больница N 11" министерства здравоохранения Хабаровского края</t>
  </si>
  <si>
    <t>КГБУЗ "Родильный дом N 1" МЗ Хабаровского края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</si>
  <si>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</si>
  <si>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Хабаровского края</t>
  </si>
  <si>
    <t>КГБУЗ "ДКЦМР"Амурский " МЗХК</t>
  </si>
  <si>
    <t>ФКУЗ "Медико-санитарная часть МВД Российской Федерации по Хабаровскому краю"</t>
  </si>
  <si>
    <t>КГБУЗ "Бикинская центральная районная больница" МЗ Хабаровского края</t>
  </si>
  <si>
    <t>КГБУЗ "Вяземская районная больница" МЗ Хабаровского края</t>
  </si>
  <si>
    <t>КГБУЗ "Хабаровская районная больница"МЗХК</t>
  </si>
  <si>
    <t>КГБУЗ "Князе-Волконская районная больница" министерства здравоохранения Хабаровского края</t>
  </si>
  <si>
    <t>КГБУЗ "Троицкая центральная районная больница" министерства здравоохранения Хабаровского края</t>
  </si>
  <si>
    <t>КГБУЗ "Районная больница муниципального района имени Лазо" МЗ Хабаровского края</t>
  </si>
  <si>
    <t>КГБУЗ "Городская больница N 2" МЗ ХК</t>
  </si>
  <si>
    <t>КГБУЗ  "Городская больница N 3" МЗ ХК</t>
  </si>
  <si>
    <t>КГБУЗ  "Городская больница N 4" МЗ ХК</t>
  </si>
  <si>
    <t>КГБУЗ "Городская больница N 7" МЗ ХК</t>
  </si>
  <si>
    <t>КГБУЗ "Детская городская больница" МЗ ХК</t>
  </si>
  <si>
    <t>КГБУЗ "Амурская центральная районная больница" МЗ Хабаровского края</t>
  </si>
  <si>
    <t>КГБУЗ "Ванинская центральная районная больница" министерства здравоохранения Хабаровского края</t>
  </si>
  <si>
    <t>Ванинская больница ФГБУЗ "ДВОМЦ Федерального медико-биологического агенства России"</t>
  </si>
  <si>
    <t>КГБУЗ "Верхнебуреинская центральная районная больница" МЗ Хабаровского края</t>
  </si>
  <si>
    <t>КГБУЗ "Советско-Гаванская центральная районная больница" МЗ Хабаровского края</t>
  </si>
  <si>
    <t>КГБУЗ "Николаевская-на-Амуре центральная районная больница" МЗ Хабаровского края</t>
  </si>
  <si>
    <t>КГБУЗ "Комсомольская межрайонная больница" МЗ Хабаровского края</t>
  </si>
  <si>
    <t>КГБУЗ "Солнечная районная больница" МЗ Хабаровского края</t>
  </si>
  <si>
    <t>КГБУЗ "Ульчская районная больница" МЗ Хабаровского края</t>
  </si>
  <si>
    <t>КГБУЗ "Тугуро-Чумиканская районная больница"МЗ Хабаровского края</t>
  </si>
  <si>
    <t>КГБУЗ "Аяно-Майская центральная районная больница" МЗ Хабаровского края</t>
  </si>
  <si>
    <t>КГБУЗ "Охотская центральная районная больница" МЗ Хабаровского края</t>
  </si>
  <si>
    <t>ООО "ЭКО-центр"</t>
  </si>
  <si>
    <t>ООО "Альтернатива" г.Комсомольск</t>
  </si>
  <si>
    <t>ИТОГО</t>
  </si>
  <si>
    <t>с 01.01.2019</t>
  </si>
  <si>
    <t>0352001</t>
  </si>
  <si>
    <t>0310001</t>
  </si>
  <si>
    <t>0252001</t>
  </si>
  <si>
    <t>0351001</t>
  </si>
  <si>
    <t>0252002</t>
  </si>
  <si>
    <t>0351002</t>
  </si>
  <si>
    <t>0353001</t>
  </si>
  <si>
    <t>4346001</t>
  </si>
  <si>
    <t>2141002</t>
  </si>
  <si>
    <t>2141010</t>
  </si>
  <si>
    <t>3151001</t>
  </si>
  <si>
    <t>4346004</t>
  </si>
  <si>
    <t>0352006</t>
  </si>
  <si>
    <t>2144011</t>
  </si>
  <si>
    <t>2148001</t>
  </si>
  <si>
    <t>2241001</t>
  </si>
  <si>
    <t>2241009</t>
  </si>
  <si>
    <t>2223001</t>
  </si>
  <si>
    <t>8156001</t>
  </si>
  <si>
    <t>1343001</t>
  </si>
  <si>
    <t>1343002</t>
  </si>
  <si>
    <t>1340004</t>
  </si>
  <si>
    <t>1343005</t>
  </si>
  <si>
    <t>1340011</t>
  </si>
  <si>
    <t>1343303</t>
  </si>
  <si>
    <t>3141002</t>
  </si>
  <si>
    <t>3141003</t>
  </si>
  <si>
    <t>3141004</t>
  </si>
  <si>
    <t>3141007</t>
  </si>
  <si>
    <t>3241001</t>
  </si>
  <si>
    <t>1340014</t>
  </si>
  <si>
    <t>1340006</t>
  </si>
  <si>
    <t>6349008</t>
  </si>
  <si>
    <t>1343008</t>
  </si>
  <si>
    <t>1340007</t>
  </si>
  <si>
    <t>1340010</t>
  </si>
  <si>
    <t>1340013</t>
  </si>
  <si>
    <t>1343004</t>
  </si>
  <si>
    <t>1343171</t>
  </si>
  <si>
    <t>1340003</t>
  </si>
  <si>
    <t>1340001</t>
  </si>
  <si>
    <t>1340012</t>
  </si>
  <si>
    <t>2106184</t>
  </si>
  <si>
    <t>1 районная группа</t>
  </si>
  <si>
    <t>2 районная группа</t>
  </si>
  <si>
    <t>3 районная группа</t>
  </si>
  <si>
    <t>4 районная группа</t>
  </si>
  <si>
    <t>количество больных</t>
  </si>
  <si>
    <t>стоимость</t>
  </si>
  <si>
    <t>количество случаев</t>
  </si>
  <si>
    <t>Акушерское дело</t>
  </si>
  <si>
    <t>Акушерство и гинекология</t>
  </si>
  <si>
    <t>ds02.001</t>
  </si>
  <si>
    <t>Осложнения беременности, родов, послеродового периода</t>
  </si>
  <si>
    <t>ds02.002</t>
  </si>
  <si>
    <t>Болезни женских половых органов</t>
  </si>
  <si>
    <t>ds02.003</t>
  </si>
  <si>
    <t>Операции на женских половых органах (уровень 1)</t>
  </si>
  <si>
    <t>ds02.004</t>
  </si>
  <si>
    <t>Операции на женских половых органах (уровень 2)</t>
  </si>
  <si>
    <t>ds02.005</t>
  </si>
  <si>
    <t>Экстракорпоральное оплодотворение, 1-4 этап без криоконсервации эмбрионов</t>
  </si>
  <si>
    <t>5.1.</t>
  </si>
  <si>
    <t>1-4 этап с криоконсервацией эмбрионов</t>
  </si>
  <si>
    <t>5.2.</t>
  </si>
  <si>
    <t>1-4 этап без криоконсервации эмбрионов</t>
  </si>
  <si>
    <t>5.3.</t>
  </si>
  <si>
    <t>1-3 этап с криоконсервацией эмбрионов</t>
  </si>
  <si>
    <t>5.4.</t>
  </si>
  <si>
    <t>1-3 этап без криоконсервации эмбрионов</t>
  </si>
  <si>
    <t>5.5.</t>
  </si>
  <si>
    <t>1-2 этап без криоконсервации</t>
  </si>
  <si>
    <t>5.6.</t>
  </si>
  <si>
    <t>Размораживание криоконсервированных эмбрионов с последующим переносом</t>
  </si>
  <si>
    <t>ds02.006</t>
  </si>
  <si>
    <t>Искусственное прерывание беременности (аборт)</t>
  </si>
  <si>
    <t>ds02.007</t>
  </si>
  <si>
    <t>Аборт медикаментозный</t>
  </si>
  <si>
    <t>Аллергология и иммунология</t>
  </si>
  <si>
    <t>ds03.001</t>
  </si>
  <si>
    <t>Нарушения с вовлечением иммунного механизма</t>
  </si>
  <si>
    <t>Гастроэнтерология</t>
  </si>
  <si>
    <t>ds04.001</t>
  </si>
  <si>
    <t>Болезни органов пищеварения, взрослые</t>
  </si>
  <si>
    <t>Гематология</t>
  </si>
  <si>
    <t>ds05.001</t>
  </si>
  <si>
    <t>Болезни крови (уровень 1)</t>
  </si>
  <si>
    <t>ds05.002</t>
  </si>
  <si>
    <t>Болезни крови (уровень 2)</t>
  </si>
  <si>
    <t>ds05.003</t>
  </si>
  <si>
    <t>Лекарственная терапия при остром лейкозе, взрослые</t>
  </si>
  <si>
    <t>ds05.004</t>
  </si>
  <si>
    <t>Лекарственная терапия при других ЗНО лимфоидной и кроветворной тканей, взрослые</t>
  </si>
  <si>
    <t>ds05.005</t>
  </si>
  <si>
    <t>Лекарственная терапия при доброкачественных заболеваниях крови и пузырном заносе</t>
  </si>
  <si>
    <t>ds05.006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</si>
  <si>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</si>
  <si>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ds05.007</t>
  </si>
  <si>
    <t>Лекарственная терапия при остром лейкозе, дети</t>
  </si>
  <si>
    <t>ds05.008</t>
  </si>
  <si>
    <t>Лекарственная терапия при других злокачественных новообразованиях лимфоидной и кроветворной тканей, дети</t>
  </si>
  <si>
    <t>Дерматовенерология</t>
  </si>
  <si>
    <t>ds06.001</t>
  </si>
  <si>
    <t>Дерматозы</t>
  </si>
  <si>
    <t>Детская кардиология</t>
  </si>
  <si>
    <t>ds07.001</t>
  </si>
  <si>
    <t>Болезни системы кровообращения, дети</t>
  </si>
  <si>
    <t>Детская онкология</t>
  </si>
  <si>
    <t>ds08.001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</si>
  <si>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</si>
  <si>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</si>
  <si>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>ds09.001</t>
  </si>
  <si>
    <t xml:space="preserve">Операции на мужских половых органах, дети </t>
  </si>
  <si>
    <t>ds09.002</t>
  </si>
  <si>
    <t>Операции на почке и мочевыделительной системе, дети</t>
  </si>
  <si>
    <t>Детская хирургия</t>
  </si>
  <si>
    <t>ds10.001</t>
  </si>
  <si>
    <t xml:space="preserve">Операции по поводу грыж, дети </t>
  </si>
  <si>
    <t>Детская эндокринология</t>
  </si>
  <si>
    <t>ds11.001</t>
  </si>
  <si>
    <t>Сахарный диабет, дети</t>
  </si>
  <si>
    <t>ds11.002</t>
  </si>
  <si>
    <t>Другие болезни эндокринной системы, дети</t>
  </si>
  <si>
    <t>Инфекционные болезни</t>
  </si>
  <si>
    <t>ds12.001</t>
  </si>
  <si>
    <t>Вирусный гепатит В хронический, лекарственная терапия</t>
  </si>
  <si>
    <t>ds12.002</t>
  </si>
  <si>
    <t>Вирусный гепатит С хронический, лекарственная терапия (уровень 1)</t>
  </si>
  <si>
    <t>ds12.003</t>
  </si>
  <si>
    <t>Вирусный гепатит С хронический, лекарственная терапия (уровень 2)</t>
  </si>
  <si>
    <t>ds12.004</t>
  </si>
  <si>
    <t>Вирусный гепатит С хронический, лекарственная терапия (уровень 3)</t>
  </si>
  <si>
    <t>ds12.005</t>
  </si>
  <si>
    <t>Другие вирусные гепатиты</t>
  </si>
  <si>
    <t>ds12.006</t>
  </si>
  <si>
    <t>Инфекционные и паразитарные болезни, взрослые</t>
  </si>
  <si>
    <t>ds12.007</t>
  </si>
  <si>
    <t>Инфекционные и паразитарные болезни, дети</t>
  </si>
  <si>
    <t>ds12.008</t>
  </si>
  <si>
    <t>Респираторные инфекции верхних дыхательных путей, взрослые</t>
  </si>
  <si>
    <t>ds12.009</t>
  </si>
  <si>
    <t>Респираторные инфекции верхних дыхательных путей, дети</t>
  </si>
  <si>
    <t>Кардиология</t>
  </si>
  <si>
    <t>ds13.001</t>
  </si>
  <si>
    <t>Болезни системы кровообращения, взрослые</t>
  </si>
  <si>
    <t>ds13.002</t>
  </si>
  <si>
    <t>Болезни системы кровообращения с применением инвазивных методов</t>
  </si>
  <si>
    <t>ds13.003</t>
  </si>
  <si>
    <t>Лечение наследственных атерогенных нарушений липидного обмена с применением методов афереза (липидная фильтрация, афинная и иммуносорбция липопротеидов) в случае отсутствия эффективности базисной терапии</t>
  </si>
  <si>
    <t>Колопроктология</t>
  </si>
  <si>
    <t>ds14.001</t>
  </si>
  <si>
    <t>Операции на кишечнике и анальной области  (уровень 1)</t>
  </si>
  <si>
    <t>ds14.002</t>
  </si>
  <si>
    <t>Операции на кишечнике и анальной области  (уровень 2)</t>
  </si>
  <si>
    <t>Неврология</t>
  </si>
  <si>
    <t>ds15.001</t>
  </si>
  <si>
    <t>Болезни нервной системы, хромосомные аномалии</t>
  </si>
  <si>
    <t>ds15.002</t>
  </si>
  <si>
    <t>Неврологические заболевания, лечение с применением ботулотоксина (уровень 1)</t>
  </si>
  <si>
    <t>ds15.003</t>
  </si>
  <si>
    <t>Неврологические заболевания, лечение с применением ботулотоксина (уровень 2)</t>
  </si>
  <si>
    <t>Нейрохирургия</t>
  </si>
  <si>
    <t>ds16.001</t>
  </si>
  <si>
    <t>Болезни и травмы позвоночника, спинного мозга, последствия внутричерепной травмы, сотрясение головного мозга</t>
  </si>
  <si>
    <t>ds16.002</t>
  </si>
  <si>
    <t xml:space="preserve">Операции на периферической нервной системе </t>
  </si>
  <si>
    <t>Неонатология</t>
  </si>
  <si>
    <t>ds17.001</t>
  </si>
  <si>
    <t>Нарушения, возникшие в перинатальном периоде</t>
  </si>
  <si>
    <t>Нефрология (без диализа)</t>
  </si>
  <si>
    <t>ds18.001</t>
  </si>
  <si>
    <t>Гломерулярные болезни, почечная недостаточность (без диализа)</t>
  </si>
  <si>
    <t>ds18.002</t>
  </si>
  <si>
    <t xml:space="preserve">Лекарственная терапия у больных, получающих диализ </t>
  </si>
  <si>
    <t>ds18.003</t>
  </si>
  <si>
    <t>Формирование, имплантация, удаление, смена доступа для диализа</t>
  </si>
  <si>
    <t>ds18.004</t>
  </si>
  <si>
    <t>Другие болезни почек</t>
  </si>
  <si>
    <t>Онкология</t>
  </si>
  <si>
    <t>ds19.001</t>
  </si>
  <si>
    <t>Лучевая терапия (уровень 1)</t>
  </si>
  <si>
    <t>ds19.002</t>
  </si>
  <si>
    <t>Лучевая терапия (уровень 2)</t>
  </si>
  <si>
    <t>ds19.003</t>
  </si>
  <si>
    <t>Лучевая терапия (уровень 3)</t>
  </si>
  <si>
    <t>ds19.004</t>
  </si>
  <si>
    <t>Лучевая терапия (уровень 4)</t>
  </si>
  <si>
    <t>ds19.005</t>
  </si>
  <si>
    <t>Лучевая терапия (уровень 5)</t>
  </si>
  <si>
    <t>ds19.006</t>
  </si>
  <si>
    <t>Лучевая терапия (уровень 6)</t>
  </si>
  <si>
    <t>ds19.007</t>
  </si>
  <si>
    <t>Лучевая терапия (уровень 7)</t>
  </si>
  <si>
    <t>ds19.008</t>
  </si>
  <si>
    <t>Лучевая терапия (уровень 8)</t>
  </si>
  <si>
    <t>ds19.009</t>
  </si>
  <si>
    <t>Лучевая терапия (уровень 9)</t>
  </si>
  <si>
    <t>ds19.010</t>
  </si>
  <si>
    <t>Лучевая терапия (уровень 10)</t>
  </si>
  <si>
    <t>ds19.011</t>
  </si>
  <si>
    <t>Лучевая терапия в сочетании с лекарственной терапией (уровень 1)</t>
  </si>
  <si>
    <t>ds19.012</t>
  </si>
  <si>
    <t>Лучевая терапия в сочетании с лекарственной терапией (уровень 2)</t>
  </si>
  <si>
    <t>ds19.013</t>
  </si>
  <si>
    <t>Лучевая терапия в сочетании с лекарственной терапией (уровень 3)</t>
  </si>
  <si>
    <t>ds19.014</t>
  </si>
  <si>
    <t>Лучевая терапия в сочетании с лекарственной терапией (уровень 4)</t>
  </si>
  <si>
    <t>ds19.015</t>
  </si>
  <si>
    <t>Лучевая терапия в сочетании с лекарственной терапией (уровень 5)</t>
  </si>
  <si>
    <t>ds19.016</t>
  </si>
  <si>
    <t>Операции при злокачественных новообразованиях кожи (уровень 1)</t>
  </si>
  <si>
    <t>ds19.017</t>
  </si>
  <si>
    <t>Операции при злокачественных новообразованиях кожи (уровень 2)</t>
  </si>
  <si>
    <t>ds19.018</t>
  </si>
  <si>
    <t>Лекарственная терапия при злокачественных новообразованиях (кроме лимфоидной и кроветворной тканей), взрослые (уровень 1)</t>
  </si>
  <si>
    <t>ds19.019</t>
  </si>
  <si>
    <t>Лекарственная терапия при злокачественных новообразованиях (кроме лимфоидной и кроветворной тканей), взрослые (уровень 2)</t>
  </si>
  <si>
    <t>ds19.020</t>
  </si>
  <si>
    <t>Лекарственная терапия при злокачественных новообразованиях (кроме лимфоидной и кроветворной тканей), взрослые (уровень 3)</t>
  </si>
  <si>
    <t>ds19.021</t>
  </si>
  <si>
    <t>Лекарственная терапия при злокачественных новообразованиях (кроме лимфоидной и кроветворной тканей), взрослые (уровень 4)</t>
  </si>
  <si>
    <t>ds19.022</t>
  </si>
  <si>
    <t>Лекарственная терапия при злокачественных новообразованиях (кроме лимфоидной и кроветворной тканей), взрослые (уровень 5)</t>
  </si>
  <si>
    <t>ds19.023</t>
  </si>
  <si>
    <t>Лекарственная терапия при злокачественных новообразованиях (кроме лимфоидной и кроветворной тканей), взрослые (уровень 6)</t>
  </si>
  <si>
    <t>ds19.024</t>
  </si>
  <si>
    <t>Лекарственная терапия при злокачественных новообразованиях (кроме лимфоидной и кроветворной тканей), взрослые (уровень 7)</t>
  </si>
  <si>
    <t>ds19.025</t>
  </si>
  <si>
    <t>Лекарственная терапия при злокачественных новообразованиях (кроме лимфоидной и кроветворной тканей), взрослые (уровень 8)</t>
  </si>
  <si>
    <t>ds19.026</t>
  </si>
  <si>
    <t>Лекарственная терапия при злокачественных новообразованиях (кроме лимфоидной и кроветворной тканей), взрослые (уровень 9)</t>
  </si>
  <si>
    <t>ds19.027</t>
  </si>
  <si>
    <t>Лекарственная терапия при злокачественных новообразованиях (кроме лимфоидной и кроветворной тканей), взрослые (уровень 10)</t>
  </si>
  <si>
    <t>ds19.028</t>
  </si>
  <si>
    <t>Установка, замена порт системы (катетера) для лекарственной терапии злокачественных новообразований (кроме лимфоидной и кроветворной тканей)</t>
  </si>
  <si>
    <t>ds19.029</t>
  </si>
  <si>
    <t>Госпитализация в диагностических целях с постановкой/ подтверждением диагноза злокачественного новообразования с использованием ПЭТ КТ</t>
  </si>
  <si>
    <t>Оториноларингология</t>
  </si>
  <si>
    <t>ds20.001</t>
  </si>
  <si>
    <t>Болезни уха, горла, носа</t>
  </si>
  <si>
    <t>ds20.002</t>
  </si>
  <si>
    <t>Операции на органе слуха, придаточных пазухах носа  и верхних дыхательных путях (уровень 1)</t>
  </si>
  <si>
    <t>ds20.003</t>
  </si>
  <si>
    <t>Операции на органе слуха, придаточных пазухах носа  и верхних дыхательных путях (уровень 2)</t>
  </si>
  <si>
    <t>ds20.004</t>
  </si>
  <si>
    <t>Операции на органе слуха, придаточных пазухах носа  и верхних дыхательных путях (уровень 3)</t>
  </si>
  <si>
    <t>ds20.005</t>
  </si>
  <si>
    <t>Операции на органе слуха, придаточных пазухах носа  и верхних дыхательных путях (уровень 4)</t>
  </si>
  <si>
    <t>ds20.006</t>
  </si>
  <si>
    <t>Замена речевого процессора</t>
  </si>
  <si>
    <t>Офтальмология</t>
  </si>
  <si>
    <t>ds21.001</t>
  </si>
  <si>
    <t>Болезни и травмы глаза</t>
  </si>
  <si>
    <t>ds21.002</t>
  </si>
  <si>
    <t>Операции на органе зрения (уровень 1)</t>
  </si>
  <si>
    <t>ds21.003</t>
  </si>
  <si>
    <t>Операции на органе зрения (уровень 2)</t>
  </si>
  <si>
    <t>ds21.004</t>
  </si>
  <si>
    <t>Операции на органе зрения (уровень 3)</t>
  </si>
  <si>
    <t>ds21.005</t>
  </si>
  <si>
    <t>Операции на органе зрения (уровень 4)</t>
  </si>
  <si>
    <t>ds21.006</t>
  </si>
  <si>
    <t>Операции на органе зрения (уровень 5)</t>
  </si>
  <si>
    <t>ds21.006.1</t>
  </si>
  <si>
    <t>Операции на органе зрения (уровень 5) подуровень 1</t>
  </si>
  <si>
    <t>ds21.006.2</t>
  </si>
  <si>
    <t>Операции на органе зрения (уровень 5) подуровень 2</t>
  </si>
  <si>
    <t>ds21.006.3</t>
  </si>
  <si>
    <t>Операции на органе зрения (уровень 5) подуровень 3</t>
  </si>
  <si>
    <t>ds21.006.4</t>
  </si>
  <si>
    <t>Операции на органе зрения (уровень 5) подуровень 4</t>
  </si>
  <si>
    <t>Педиатрия</t>
  </si>
  <si>
    <t>ds22.001</t>
  </si>
  <si>
    <t>Системные поражения соединительной ткани, артропатии, спондилопатии, дети</t>
  </si>
  <si>
    <t>ds22.002</t>
  </si>
  <si>
    <t>Болезни органов пищеварения, дети</t>
  </si>
  <si>
    <t>Пульмонология</t>
  </si>
  <si>
    <t>ds23.001</t>
  </si>
  <si>
    <t>Болезни органов дыхания</t>
  </si>
  <si>
    <t>Ревматология</t>
  </si>
  <si>
    <t>ds24.001</t>
  </si>
  <si>
    <t>Системные поражения соединительной ткани, артропатии, спондилопатии, взрослые</t>
  </si>
  <si>
    <t>Сердечно-сосудистая хирургия</t>
  </si>
  <si>
    <t>ds25.001</t>
  </si>
  <si>
    <t>Диагностическое обследование при болезнях системы кровообращения</t>
  </si>
  <si>
    <t>ds25.002</t>
  </si>
  <si>
    <t>Операции на сосудах (уровень 1)</t>
  </si>
  <si>
    <t>ds25.003</t>
  </si>
  <si>
    <t>Операции на сосудах (уровень 2)</t>
  </si>
  <si>
    <t>Стоматология детская</t>
  </si>
  <si>
    <t>ds26.001</t>
  </si>
  <si>
    <t>Болезни полости рта, слюнных желез и челюстей, врожденные аномалии лица и шеи, дети</t>
  </si>
  <si>
    <t>Терапия</t>
  </si>
  <si>
    <t>ds27.001</t>
  </si>
  <si>
    <t>Отравления и другие воздействия внешних причин</t>
  </si>
  <si>
    <t>Торакальная хирургия</t>
  </si>
  <si>
    <t>ds28.001</t>
  </si>
  <si>
    <t xml:space="preserve">Операции на нижних дыхательных путях и легочной ткани, органах средостения </t>
  </si>
  <si>
    <t>Травматология и ортопедия</t>
  </si>
  <si>
    <t>ds29.001</t>
  </si>
  <si>
    <t>Операции на костно-мышечной системе и суставах (уровень 1)</t>
  </si>
  <si>
    <t>ds29.002</t>
  </si>
  <si>
    <t>Операции на костно-мышечной системе и суставах (уровень 2)</t>
  </si>
  <si>
    <t>ds29.003</t>
  </si>
  <si>
    <t>Операции на костно-мышечной системе и суставах (уровень 3)</t>
  </si>
  <si>
    <t>ds29.004</t>
  </si>
  <si>
    <t>Заболевания опорно-двигательного аппарата, травмы, болезни мягких тканей</t>
  </si>
  <si>
    <t>Урология</t>
  </si>
  <si>
    <t>ds30.001</t>
  </si>
  <si>
    <t>Болезни, врожденные аномалии, повреждения мочевой системы и мужских половых органов</t>
  </si>
  <si>
    <t>ds30.002</t>
  </si>
  <si>
    <t>Операции на мужских половых органах, взрослые (уровень 1)</t>
  </si>
  <si>
    <t>ds30.003</t>
  </si>
  <si>
    <t>Операции на мужских половых органах, взрослые (уровень 2)</t>
  </si>
  <si>
    <t>ds30.004</t>
  </si>
  <si>
    <t>Операции на почке и мочевыделительной системе, взрослые (уровень 1)</t>
  </si>
  <si>
    <t>ds30.005</t>
  </si>
  <si>
    <t>Операции на почке и мочевыделительной системе, взрослые (уровень 2)</t>
  </si>
  <si>
    <t>ds30.006</t>
  </si>
  <si>
    <t>Операции на почке и мочевыделительной системе, взрослые (уровень 3)</t>
  </si>
  <si>
    <t>Хирургия</t>
  </si>
  <si>
    <t>ds31.001</t>
  </si>
  <si>
    <t xml:space="preserve">Болезни , новообразования молочной железы </t>
  </si>
  <si>
    <t>ds31.002</t>
  </si>
  <si>
    <t>Операции на коже, подкожной клетчатке, придатках кожи (уровень 1)</t>
  </si>
  <si>
    <t>ds31.003</t>
  </si>
  <si>
    <t>Операции на коже, подкожной клетчатке, придатках кожи (уровень 2)</t>
  </si>
  <si>
    <t>ds31.004</t>
  </si>
  <si>
    <t>Операции на коже, подкожной клетчатке, придатках кожи (уровень 3)</t>
  </si>
  <si>
    <t>ds31.005</t>
  </si>
  <si>
    <t>Операции на органах кроветворения и иммунной системы</t>
  </si>
  <si>
    <t>ds31.006</t>
  </si>
  <si>
    <t xml:space="preserve">Операции на молочной железе </t>
  </si>
  <si>
    <t>Хирургия (абдоминальная)</t>
  </si>
  <si>
    <t>ds32.001</t>
  </si>
  <si>
    <t>Операции на пищеводе, желудке, двенадцатиперстной кишке (уровень 1)</t>
  </si>
  <si>
    <t>ds32.002</t>
  </si>
  <si>
    <t>Операции на пищеводе, желудке, двенадцатиперстной кишке (уровень 2)</t>
  </si>
  <si>
    <t>ds32.003</t>
  </si>
  <si>
    <t>Операции по поводу грыж, взрослые (уровень 1)</t>
  </si>
  <si>
    <t>ds32.004</t>
  </si>
  <si>
    <t>Операции по поводу грыж, взрослые (уровень 2)</t>
  </si>
  <si>
    <t>ds32.005</t>
  </si>
  <si>
    <t>Операции по поводу грыж, взрослые (уровень 3)</t>
  </si>
  <si>
    <t>ds32.006</t>
  </si>
  <si>
    <t>Операции на желчном пузыре и желчевыводящих путях</t>
  </si>
  <si>
    <t>ds32.007</t>
  </si>
  <si>
    <t>Другие операции на органах брюшной полости (уровень 1)</t>
  </si>
  <si>
    <t>ds32.008</t>
  </si>
  <si>
    <t>Другие операции на органах брюшной полости (уровень 2)</t>
  </si>
  <si>
    <t>Хирургия (комбустиология)</t>
  </si>
  <si>
    <t>ds33.001</t>
  </si>
  <si>
    <t xml:space="preserve">Ожоги и отморожения </t>
  </si>
  <si>
    <t>Челюстно-лицевая хирургия</t>
  </si>
  <si>
    <t>ds34.001</t>
  </si>
  <si>
    <t>Болезни полости рта, слюнных желез и челюстей, врожденные аномалии лица и шеи, взрослые</t>
  </si>
  <si>
    <t>ds34.002</t>
  </si>
  <si>
    <t>Операции на органах  полости рта (уровень 1)</t>
  </si>
  <si>
    <t>ds34.003</t>
  </si>
  <si>
    <t>Операции на органах  полости рта (уровень 2)</t>
  </si>
  <si>
    <t>Эндокринология</t>
  </si>
  <si>
    <t>ds35.001</t>
  </si>
  <si>
    <t>Сахарный диабет, взрослые</t>
  </si>
  <si>
    <t>ds35.002</t>
  </si>
  <si>
    <t>Другие болезни эндокринной системы, новообразования эндокринных желез доброкачественные, in situ, неопределенного и неизвестного характера, расстройства питания, другие нарушения обмена веществ</t>
  </si>
  <si>
    <t>ds35.003</t>
  </si>
  <si>
    <t>Кистозный фиброз</t>
  </si>
  <si>
    <t>ds35.004</t>
  </si>
  <si>
    <t>Лечение кистозного фиброза с применением ингаляционной антибактериальной терапии</t>
  </si>
  <si>
    <t>Прочее</t>
  </si>
  <si>
    <t>ds36.001</t>
  </si>
  <si>
    <t>Комплексное лечение  с применением препаратов иммуноглобулина</t>
  </si>
  <si>
    <t>ds36.002</t>
  </si>
  <si>
    <t>Факторы, влияющие на состояние здоровья  населения и обращения в учреждения здравоохранения</t>
  </si>
  <si>
    <t>ds36.003</t>
  </si>
  <si>
    <t>Госпитализация в дневной стационар в  диагностических целях с постановкой диагноза туберкулеза, ВИЧ-инфекции, психического заболевания</t>
  </si>
  <si>
    <t>ds36.004</t>
  </si>
  <si>
    <t>Лечение с применением генно-инженерных биологических препаратов</t>
  </si>
  <si>
    <t>ds36.005</t>
  </si>
  <si>
    <t>Отторжение, отмирание трансплантата органов и тканей</t>
  </si>
  <si>
    <t>ds36.006</t>
  </si>
  <si>
    <t>Злокачественое новообразование без специального противоопухолевого лечения</t>
  </si>
  <si>
    <t>Медицинская реабилитация</t>
  </si>
  <si>
    <t>ds37.001</t>
  </si>
  <si>
    <t>Медицинская реабилитация пациентов с заболеваниями центральной нервной системы (2 балла по ШРМ)</t>
  </si>
  <si>
    <t>ds37.002</t>
  </si>
  <si>
    <t>Медицинская реабилитация пациентов с заболеваниями центральной нервной системы (3 балла по ШРМ)</t>
  </si>
  <si>
    <t>ds37.003</t>
  </si>
  <si>
    <t>Медицинская реабилитация пациентов с заболеваниями опорно-двигательного аппарата и периферической нервной системы (2 балла по ШРМ)</t>
  </si>
  <si>
    <t>ds37.004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</si>
  <si>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</si>
  <si>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ds37.005</t>
  </si>
  <si>
    <t>Медицинская кардиореабилитация (2 балла по ШРМ)</t>
  </si>
  <si>
    <t>ds37.006</t>
  </si>
  <si>
    <t>Медицинская кардиореабилитация (3 балла по ШРМ)</t>
  </si>
  <si>
    <t>ds37.007</t>
  </si>
  <si>
    <t>Медицинская реабилитация при других соматических заболеваниях (2 балла по ШРМ)</t>
  </si>
  <si>
    <t>ds37.008</t>
  </si>
  <si>
    <t>Медицинская реабилитация пациентов с соматическими заболеваниями (3 балла по ШРМ)</t>
  </si>
  <si>
    <t>ds37.009</t>
  </si>
  <si>
    <t>Медицинская реабилитация детей, перенесших заболевания перинатального периода</t>
  </si>
  <si>
    <t>ds37.010</t>
  </si>
  <si>
    <t>Медицинская реабилитация детей с нарушениями слуха без замены речевого процессора системы кохлеарной имплантации</t>
  </si>
  <si>
    <t>ds37.011</t>
  </si>
  <si>
    <t>Медицинская реабилитация детей с поражениями центральной нервной системы</t>
  </si>
  <si>
    <t>ds37.012</t>
  </si>
  <si>
    <t>Медицинская реабилитация детей после хирургической коррекции врожденных пороков развития органов и систем</t>
  </si>
  <si>
    <t>02.12.2019 №10</t>
  </si>
  <si>
    <t>кол-во больных</t>
  </si>
  <si>
    <t xml:space="preserve">Приложение №6
</t>
  </si>
  <si>
    <t>к Решению Комиссии   по разработке
ТП ОМС от 09.12.2019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</si>
</sst>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1" formatCode="_-* #,##0\ _₽_-;\-* #,##0\ _₽_-;_-* &quot;-&quot;\ _₽_-;_-@_-"/>
    <numFmt numFmtId="43" formatCode="_-* #,##0.00\ _₽_-;\-* #,##0.00\ _₽_-;_-* &quot;-&quot;??\ _₽_-;_-@_-"/>
    <numFmt numFmtId="164" formatCode="#,##0.0"/>
    <numFmt numFmtId="165" formatCode="_-* #,##0_р_._-;\-* #,##0_р_._-;_-* &quot;-&quot;_р_._-;_-@_-"/>
    <numFmt numFmtId="166" formatCode="0.000"/>
    <numFmt numFmtId="167" formatCode="_-* #,##0.00_р_._-;\-* #,##0.00_р_._-;_-* &quot;-&quot;_р_._-;_-@_-"/>
    <numFmt numFmtId="168" formatCode="0;[Red]0"/>
    <numFmt numFmtId="169" formatCode="_-* #,##0.00_р_._-;\-* #,##0.00_р_._-;_-* &quot;-&quot;??_р_._-;_-@_-"/>
  </numFmts>
  <fonts count="60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6"/>
      <color theme="1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2"/>
      <charset val="204"/>
    </font>
    <font>
      <sz val="9"/>
      <color theme="1"/>
      <name val="Times New Roman"/>
      <family val="2"/>
      <charset val="204"/>
    </font>
    <font>
      <b/>
      <sz val="9"/>
      <name val="Times New Roman"/>
      <family val="1"/>
      <charset val="204"/>
    </font>
    <font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i/>
      <sz val="11"/>
      <name val="Times New Roman"/>
      <family val="2"/>
      <charset val="204"/>
    </font>
    <font>
      <sz val="11"/>
      <name val="Times New Roman"/>
      <family val="2"/>
      <charset val="204"/>
    </font>
    <font>
      <sz val="1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9"/>
      <color theme="0"/>
      <name val="Times New Roman"/>
      <family val="2"/>
      <charset val="204"/>
    </font>
    <font>
      <i/>
      <sz val="11"/>
      <color theme="0"/>
      <name val="Times New Roman"/>
      <family val="2"/>
      <charset val="204"/>
    </font>
    <font>
      <b/>
      <sz val="10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rgb="FF39008E"/>
      <name val="Calibri"/>
      <family val="2"/>
      <charset val="204"/>
      <scheme val="minor"/>
    </font>
    <font>
      <b/>
      <sz val="11"/>
      <color rgb="FF39008E"/>
      <name val="Times New Roman"/>
      <family val="1"/>
      <charset val="204"/>
    </font>
    <font>
      <b/>
      <sz val="12"/>
      <color rgb="FF39008E"/>
      <name val="Times New Roman"/>
      <family val="1"/>
      <charset val="204"/>
    </font>
    <font>
      <b/>
      <sz val="9"/>
      <color rgb="FF39008E"/>
      <name val="Times New Roman"/>
      <family val="1"/>
      <charset val="204"/>
    </font>
    <font>
      <b/>
      <sz val="11"/>
      <color rgb="FFFF0000"/>
      <name val="Calibri"/>
      <family val="2"/>
      <charset val="204"/>
      <scheme val="minor"/>
    </font>
    <font>
      <b/>
      <sz val="13"/>
      <color rgb="FF39008E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i/>
      <sz val="11"/>
      <name val="Calibri"/>
      <family val="2"/>
      <charset val="204"/>
      <scheme val="minor"/>
    </font>
    <font>
      <b/>
      <i/>
      <sz val="11"/>
      <color rgb="FF39008E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 Cyr"/>
      <charset val="204"/>
    </font>
    <font>
      <b/>
      <sz val="13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Arial Cyr"/>
      <charset val="204"/>
    </font>
    <font>
      <sz val="11"/>
      <name val="Times New Roman Cyr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69">
    <xf numFmtId="0" fontId="0" fillId="0" borderId="0"/>
    <xf numFmtId="0" fontId="10" fillId="0" borderId="0"/>
    <xf numFmtId="0" fontId="10" fillId="0" borderId="0"/>
    <xf numFmtId="0" fontId="50" fillId="0" borderId="0"/>
    <xf numFmtId="0" fontId="55" fillId="0" borderId="0"/>
    <xf numFmtId="0" fontId="10" fillId="0" borderId="0"/>
    <xf numFmtId="0" fontId="56" fillId="0" borderId="0"/>
    <xf numFmtId="0" fontId="10" fillId="0" borderId="0"/>
    <xf numFmtId="0" fontId="50" fillId="0" borderId="0"/>
    <xf numFmtId="0" fontId="50" fillId="0" borderId="0"/>
    <xf numFmtId="0" fontId="5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57" fillId="0" borderId="0"/>
    <xf numFmtId="0" fontId="10" fillId="0" borderId="0"/>
    <xf numFmtId="0" fontId="56" fillId="0" borderId="0"/>
    <xf numFmtId="0" fontId="30" fillId="0" borderId="0" applyFill="0" applyBorder="0" applyProtection="0">
      <alignment wrapText="1"/>
      <protection locked="0"/>
    </xf>
    <xf numFmtId="0" fontId="58" fillId="0" borderId="0"/>
    <xf numFmtId="9" fontId="50" fillId="0" borderId="0" applyFont="0" applyFill="0" applyBorder="0" applyAlignment="0" applyProtection="0"/>
    <xf numFmtId="9" fontId="56" fillId="0" borderId="0" quotePrefix="1" applyFont="0" applyFill="0" applyBorder="0" applyAlignment="0">
      <protection locked="0"/>
    </xf>
    <xf numFmtId="169" fontId="50" fillId="0" borderId="0" applyFont="0" applyFill="0" applyBorder="0" applyAlignment="0" applyProtection="0"/>
    <xf numFmtId="169" fontId="50" fillId="0" borderId="0" applyFont="0" applyFill="0" applyBorder="0" applyAlignment="0" applyProtection="0"/>
    <xf numFmtId="169" fontId="50" fillId="0" borderId="0" applyFont="0" applyFill="0" applyBorder="0" applyAlignment="0" applyProtection="0"/>
    <xf numFmtId="169" fontId="50" fillId="0" borderId="0" applyFont="0" applyFill="0" applyBorder="0" applyAlignment="0" applyProtection="0"/>
    <xf numFmtId="169" fontId="50" fillId="0" borderId="0" applyFont="0" applyFill="0" applyBorder="0" applyAlignment="0" applyProtection="0"/>
    <xf numFmtId="169" fontId="50" fillId="0" borderId="0" applyFont="0" applyFill="0" applyBorder="0" applyAlignment="0" applyProtection="0"/>
    <xf numFmtId="169" fontId="50" fillId="0" borderId="0" applyFont="0" applyFill="0" applyBorder="0" applyAlignment="0" applyProtection="0"/>
    <xf numFmtId="169" fontId="50" fillId="0" borderId="0" applyFont="0" applyFill="0" applyBorder="0" applyAlignment="0" applyProtection="0"/>
    <xf numFmtId="169" fontId="50" fillId="0" borderId="0" applyFont="0" applyFill="0" applyBorder="0" applyAlignment="0" applyProtection="0"/>
    <xf numFmtId="169" fontId="50" fillId="0" borderId="0" applyFont="0" applyFill="0" applyBorder="0" applyAlignment="0" applyProtection="0"/>
    <xf numFmtId="169" fontId="50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50" fillId="0" borderId="0" applyFont="0" applyFill="0" applyBorder="0" applyAlignment="0" applyProtection="0"/>
    <xf numFmtId="169" fontId="50" fillId="0" borderId="0" applyFont="0" applyFill="0" applyBorder="0" applyAlignment="0" applyProtection="0"/>
    <xf numFmtId="169" fontId="50" fillId="0" borderId="0" applyFont="0" applyFill="0" applyBorder="0" applyAlignment="0" applyProtection="0"/>
    <xf numFmtId="169" fontId="50" fillId="0" borderId="0" applyFont="0" applyFill="0" applyBorder="0" applyAlignment="0" applyProtection="0"/>
    <xf numFmtId="169" fontId="50" fillId="0" borderId="0" applyFont="0" applyFill="0" applyBorder="0" applyAlignment="0" applyProtection="0"/>
    <xf numFmtId="169" fontId="50" fillId="0" borderId="0" applyFont="0" applyFill="0" applyBorder="0" applyAlignment="0" applyProtection="0"/>
    <xf numFmtId="169" fontId="50" fillId="0" borderId="0" applyFont="0" applyFill="0" applyBorder="0" applyAlignment="0" applyProtection="0"/>
    <xf numFmtId="169" fontId="50" fillId="0" borderId="0" applyFont="0" applyFill="0" applyBorder="0" applyAlignment="0" applyProtection="0"/>
    <xf numFmtId="169" fontId="50" fillId="0" borderId="0" applyFont="0" applyFill="0" applyBorder="0" applyAlignment="0" applyProtection="0"/>
    <xf numFmtId="169" fontId="50" fillId="0" borderId="0" applyFont="0" applyFill="0" applyBorder="0" applyAlignment="0" applyProtection="0"/>
    <xf numFmtId="169" fontId="50" fillId="0" borderId="0" applyFont="0" applyFill="0" applyBorder="0" applyAlignment="0" applyProtection="0"/>
    <xf numFmtId="169" fontId="50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50" fillId="0" borderId="0" applyFont="0" applyFill="0" applyBorder="0" applyAlignment="0" applyProtection="0"/>
    <xf numFmtId="169" fontId="50" fillId="0" borderId="0" applyFont="0" applyFill="0" applyBorder="0" applyAlignment="0" applyProtection="0"/>
    <xf numFmtId="169" fontId="50" fillId="0" borderId="0" applyFont="0" applyFill="0" applyBorder="0" applyAlignment="0" applyProtection="0"/>
    <xf numFmtId="169" fontId="50" fillId="0" borderId="0" applyFont="0" applyFill="0" applyBorder="0" applyAlignment="0" applyProtection="0"/>
    <xf numFmtId="169" fontId="57" fillId="0" borderId="0" applyFont="0" applyFill="0" applyBorder="0" applyAlignment="0" applyProtection="0"/>
    <xf numFmtId="43" fontId="1" fillId="0" borderId="0" applyFont="0" applyFill="0" applyBorder="0" applyAlignment="0" applyProtection="0"/>
    <xf numFmtId="169" fontId="1" fillId="0" borderId="0" applyFont="0" applyFill="0" applyBorder="0" applyAlignment="0" applyProtection="0"/>
    <xf numFmtId="169" fontId="56" fillId="0" borderId="0" quotePrefix="1" applyFont="0" applyFill="0" applyBorder="0" applyAlignment="0">
      <protection locked="0"/>
    </xf>
    <xf numFmtId="169" fontId="50" fillId="0" borderId="0" applyFont="0" applyFill="0" applyBorder="0" applyAlignment="0" applyProtection="0"/>
    <xf numFmtId="169" fontId="50" fillId="0" borderId="0" applyFont="0" applyFill="0" applyBorder="0" applyAlignment="0" applyProtection="0"/>
    <xf numFmtId="169" fontId="50" fillId="0" borderId="0" applyFont="0" applyFill="0" applyBorder="0" applyAlignment="0" applyProtection="0"/>
    <xf numFmtId="169" fontId="50" fillId="0" borderId="0" applyFont="0" applyFill="0" applyBorder="0" applyAlignment="0" applyProtection="0"/>
    <xf numFmtId="169" fontId="50" fillId="0" borderId="0" applyFont="0" applyFill="0" applyBorder="0" applyAlignment="0" applyProtection="0"/>
    <xf numFmtId="169" fontId="50" fillId="0" borderId="0" applyFont="0" applyFill="0" applyBorder="0" applyAlignment="0" applyProtection="0"/>
  </cellStyleXfs>
  <cellXfs count="227">
    <xf numFmtId="0" fontId="0" fillId="0" borderId="0" xfId="0"/>
    <xf numFmtId="0" fontId="0" fillId="0" borderId="0" xfId="0" applyFill="1"/>
    <xf numFmtId="0" fontId="4" fillId="0" borderId="0" xfId="0" applyFont="1" applyFill="1" applyBorder="1" applyAlignment="1">
      <alignment vertical="center" wrapText="1"/>
    </xf>
    <xf numFmtId="0" fontId="0" fillId="0" borderId="0" xfId="0" applyFill="1" applyBorder="1"/>
    <xf numFmtId="3" fontId="6" fillId="0" borderId="2" xfId="0" applyNumberFormat="1" applyFont="1" applyFill="1" applyBorder="1" applyAlignment="1"/>
    <xf numFmtId="3" fontId="6" fillId="0" borderId="1" xfId="0" applyNumberFormat="1" applyFont="1" applyFill="1" applyBorder="1" applyAlignment="1"/>
    <xf numFmtId="0" fontId="7" fillId="0" borderId="2" xfId="0" applyFont="1" applyFill="1" applyBorder="1" applyAlignment="1"/>
    <xf numFmtId="0" fontId="7" fillId="0" borderId="1" xfId="0" applyFont="1" applyFill="1" applyBorder="1" applyAlignment="1"/>
    <xf numFmtId="3" fontId="8" fillId="0" borderId="1" xfId="0" applyNumberFormat="1" applyFont="1" applyFill="1" applyBorder="1" applyAlignment="1"/>
    <xf numFmtId="3" fontId="6" fillId="0" borderId="3" xfId="0" applyNumberFormat="1" applyFont="1" applyFill="1" applyBorder="1" applyAlignment="1"/>
    <xf numFmtId="0" fontId="7" fillId="0" borderId="3" xfId="0" applyFont="1" applyFill="1" applyBorder="1" applyAlignment="1"/>
    <xf numFmtId="0" fontId="7" fillId="0" borderId="0" xfId="0" applyFont="1" applyFill="1" applyBorder="1" applyAlignment="1"/>
    <xf numFmtId="0" fontId="0" fillId="0" borderId="1" xfId="0" applyFill="1" applyBorder="1"/>
    <xf numFmtId="0" fontId="4" fillId="0" borderId="1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horizontal="center"/>
    </xf>
    <xf numFmtId="0" fontId="9" fillId="0" borderId="4" xfId="0" applyFont="1" applyFill="1" applyBorder="1" applyAlignment="1">
      <alignment horizontal="center"/>
    </xf>
    <xf numFmtId="0" fontId="9" fillId="0" borderId="5" xfId="0" applyFont="1" applyFill="1" applyBorder="1" applyAlignment="1">
      <alignment horizontal="center"/>
    </xf>
    <xf numFmtId="0" fontId="9" fillId="0" borderId="6" xfId="0" applyFont="1" applyFill="1" applyBorder="1" applyAlignment="1">
      <alignment horizontal="center"/>
    </xf>
    <xf numFmtId="0" fontId="9" fillId="0" borderId="1" xfId="0" applyFont="1" applyFill="1" applyBorder="1" applyAlignment="1">
      <alignment horizontal="center"/>
    </xf>
    <xf numFmtId="0" fontId="1" fillId="0" borderId="0" xfId="0" applyFont="1" applyFill="1"/>
    <xf numFmtId="0" fontId="19" fillId="0" borderId="0" xfId="0" applyFont="1" applyFill="1"/>
    <xf numFmtId="1" fontId="15" fillId="0" borderId="2" xfId="1" applyNumberFormat="1" applyFont="1" applyFill="1" applyBorder="1" applyAlignment="1">
      <alignment horizontal="center" vertical="center" wrapText="1"/>
    </xf>
    <xf numFmtId="1" fontId="15" fillId="0" borderId="8" xfId="1" applyNumberFormat="1" applyFont="1" applyFill="1" applyBorder="1" applyAlignment="1">
      <alignment horizontal="center" vertical="center" wrapText="1"/>
    </xf>
    <xf numFmtId="0" fontId="0" fillId="0" borderId="8" xfId="0" applyFill="1" applyBorder="1"/>
    <xf numFmtId="0" fontId="21" fillId="0" borderId="8" xfId="1" applyFont="1" applyFill="1" applyBorder="1" applyAlignment="1">
      <alignment horizontal="center" vertical="center" wrapText="1"/>
    </xf>
    <xf numFmtId="0" fontId="22" fillId="0" borderId="8" xfId="1" applyFont="1" applyFill="1" applyBorder="1" applyAlignment="1">
      <alignment horizontal="center" vertical="center" wrapText="1"/>
    </xf>
    <xf numFmtId="164" fontId="22" fillId="0" borderId="8" xfId="1" applyNumberFormat="1" applyFont="1" applyFill="1" applyBorder="1" applyAlignment="1">
      <alignment horizontal="center" vertical="center" wrapText="1"/>
    </xf>
    <xf numFmtId="164" fontId="22" fillId="0" borderId="13" xfId="1" applyNumberFormat="1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166" fontId="23" fillId="0" borderId="2" xfId="2" applyNumberFormat="1" applyFont="1" applyFill="1" applyBorder="1" applyAlignment="1">
      <alignment horizontal="center" vertical="center" wrapText="1"/>
    </xf>
    <xf numFmtId="166" fontId="24" fillId="0" borderId="2" xfId="2" applyNumberFormat="1" applyFont="1" applyFill="1" applyBorder="1" applyAlignment="1">
      <alignment horizontal="center" vertical="center" wrapText="1"/>
    </xf>
    <xf numFmtId="166" fontId="23" fillId="0" borderId="8" xfId="2" applyNumberFormat="1" applyFont="1" applyFill="1" applyBorder="1" applyAlignment="1">
      <alignment horizontal="center" vertical="center" wrapText="1"/>
    </xf>
    <xf numFmtId="166" fontId="23" fillId="0" borderId="1" xfId="2" applyNumberFormat="1" applyFont="1" applyFill="1" applyBorder="1" applyAlignment="1">
      <alignment horizontal="center" vertical="center" wrapText="1"/>
    </xf>
    <xf numFmtId="1" fontId="23" fillId="0" borderId="2" xfId="2" applyNumberFormat="1" applyFont="1" applyFill="1" applyBorder="1" applyAlignment="1">
      <alignment horizontal="center" vertical="center" wrapText="1"/>
    </xf>
    <xf numFmtId="166" fontId="24" fillId="0" borderId="8" xfId="2" applyNumberFormat="1" applyFont="1" applyFill="1" applyBorder="1" applyAlignment="1">
      <alignment horizontal="center" vertical="center" wrapText="1"/>
    </xf>
    <xf numFmtId="0" fontId="19" fillId="0" borderId="8" xfId="0" applyFont="1" applyFill="1" applyBorder="1"/>
    <xf numFmtId="3" fontId="25" fillId="0" borderId="8" xfId="2" applyNumberFormat="1" applyFont="1" applyFill="1" applyBorder="1" applyAlignment="1">
      <alignment horizontal="center" vertical="center" wrapText="1"/>
    </xf>
    <xf numFmtId="165" fontId="13" fillId="0" borderId="3" xfId="1" applyNumberFormat="1" applyFont="1" applyFill="1" applyBorder="1" applyAlignment="1">
      <alignment vertical="center" wrapText="1"/>
    </xf>
    <xf numFmtId="4" fontId="13" fillId="0" borderId="3" xfId="1" applyNumberFormat="1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2" fontId="29" fillId="0" borderId="8" xfId="0" applyNumberFormat="1" applyFont="1" applyFill="1" applyBorder="1" applyAlignment="1">
      <alignment horizontal="center" vertical="center" wrapText="1"/>
    </xf>
    <xf numFmtId="2" fontId="29" fillId="0" borderId="3" xfId="0" applyNumberFormat="1" applyFont="1" applyFill="1" applyBorder="1" applyAlignment="1">
      <alignment horizontal="center" vertical="center" wrapText="1"/>
    </xf>
    <xf numFmtId="4" fontId="13" fillId="0" borderId="1" xfId="1" applyNumberFormat="1" applyFont="1" applyFill="1" applyBorder="1" applyAlignment="1">
      <alignment horizontal="center" vertical="center" wrapText="1"/>
    </xf>
    <xf numFmtId="165" fontId="13" fillId="0" borderId="8" xfId="1" applyNumberFormat="1" applyFont="1" applyFill="1" applyBorder="1" applyAlignment="1">
      <alignment horizontal="center" vertical="center" wrapText="1"/>
    </xf>
    <xf numFmtId="165" fontId="13" fillId="0" borderId="8" xfId="2" applyNumberFormat="1" applyFont="1" applyFill="1" applyBorder="1" applyAlignment="1">
      <alignment horizontal="center" vertical="center" wrapText="1"/>
    </xf>
    <xf numFmtId="165" fontId="14" fillId="0" borderId="8" xfId="2" applyNumberFormat="1" applyFont="1" applyFill="1" applyBorder="1" applyAlignment="1">
      <alignment horizontal="center" vertical="center" wrapText="1"/>
    </xf>
    <xf numFmtId="165" fontId="30" fillId="0" borderId="8" xfId="2" applyNumberFormat="1" applyFont="1" applyFill="1" applyBorder="1" applyAlignment="1">
      <alignment horizontal="right" vertical="center" wrapText="1"/>
    </xf>
    <xf numFmtId="165" fontId="14" fillId="0" borderId="8" xfId="1" applyNumberFormat="1" applyFont="1" applyFill="1" applyBorder="1" applyAlignment="1">
      <alignment horizontal="center" vertical="center" wrapText="1"/>
    </xf>
    <xf numFmtId="165" fontId="22" fillId="0" borderId="8" xfId="1" applyNumberFormat="1" applyFont="1" applyFill="1" applyBorder="1" applyAlignment="1">
      <alignment horizontal="center" vertical="center" wrapText="1"/>
    </xf>
    <xf numFmtId="165" fontId="2" fillId="0" borderId="8" xfId="0" applyNumberFormat="1" applyFont="1" applyFill="1" applyBorder="1" applyAlignment="1">
      <alignment horizontal="right"/>
    </xf>
    <xf numFmtId="0" fontId="31" fillId="0" borderId="8" xfId="0" applyFont="1" applyFill="1" applyBorder="1"/>
    <xf numFmtId="0" fontId="32" fillId="0" borderId="3" xfId="1" applyFont="1" applyFill="1" applyBorder="1" applyAlignment="1">
      <alignment vertical="center" wrapText="1"/>
    </xf>
    <xf numFmtId="0" fontId="32" fillId="0" borderId="8" xfId="0" applyFont="1" applyFill="1" applyBorder="1" applyAlignment="1">
      <alignment horizontal="center" vertical="center" wrapText="1"/>
    </xf>
    <xf numFmtId="2" fontId="32" fillId="0" borderId="3" xfId="0" applyNumberFormat="1" applyFont="1" applyFill="1" applyBorder="1" applyAlignment="1">
      <alignment horizontal="center" vertical="center" wrapText="1"/>
    </xf>
    <xf numFmtId="4" fontId="32" fillId="0" borderId="3" xfId="1" applyNumberFormat="1" applyFont="1" applyFill="1" applyBorder="1" applyAlignment="1">
      <alignment horizontal="center" vertical="center" wrapText="1"/>
    </xf>
    <xf numFmtId="4" fontId="32" fillId="0" borderId="1" xfId="1" applyNumberFormat="1" applyFont="1" applyFill="1" applyBorder="1" applyAlignment="1">
      <alignment horizontal="center" vertical="center" wrapText="1"/>
    </xf>
    <xf numFmtId="165" fontId="32" fillId="0" borderId="8" xfId="1" applyNumberFormat="1" applyFont="1" applyFill="1" applyBorder="1" applyAlignment="1">
      <alignment horizontal="center" vertical="center" wrapText="1"/>
    </xf>
    <xf numFmtId="165" fontId="32" fillId="0" borderId="8" xfId="2" applyNumberFormat="1" applyFont="1" applyFill="1" applyBorder="1" applyAlignment="1">
      <alignment horizontal="center" vertical="center" wrapText="1"/>
    </xf>
    <xf numFmtId="165" fontId="32" fillId="0" borderId="3" xfId="1" applyNumberFormat="1" applyFont="1" applyFill="1" applyBorder="1" applyAlignment="1">
      <alignment horizontal="center" vertical="center" wrapText="1"/>
    </xf>
    <xf numFmtId="3" fontId="32" fillId="0" borderId="3" xfId="2" applyNumberFormat="1" applyFont="1" applyFill="1" applyBorder="1" applyAlignment="1">
      <alignment horizontal="center" vertical="center" wrapText="1"/>
    </xf>
    <xf numFmtId="3" fontId="33" fillId="0" borderId="3" xfId="2" applyNumberFormat="1" applyFont="1" applyFill="1" applyBorder="1" applyAlignment="1">
      <alignment horizontal="center" vertical="center" wrapText="1"/>
    </xf>
    <xf numFmtId="165" fontId="34" fillId="0" borderId="3" xfId="1" applyNumberFormat="1" applyFont="1" applyFill="1" applyBorder="1" applyAlignment="1">
      <alignment horizontal="center" vertical="center" wrapText="1"/>
    </xf>
    <xf numFmtId="0" fontId="31" fillId="0" borderId="0" xfId="0" applyFont="1" applyFill="1"/>
    <xf numFmtId="0" fontId="35" fillId="0" borderId="8" xfId="0" applyFont="1" applyFill="1" applyBorder="1"/>
    <xf numFmtId="0" fontId="19" fillId="0" borderId="8" xfId="0" applyFont="1" applyFill="1" applyBorder="1" applyAlignment="1">
      <alignment horizontal="center"/>
    </xf>
    <xf numFmtId="0" fontId="13" fillId="0" borderId="3" xfId="1" applyFont="1" applyFill="1" applyBorder="1" applyAlignment="1">
      <alignment vertical="center" wrapText="1"/>
    </xf>
    <xf numFmtId="2" fontId="37" fillId="0" borderId="3" xfId="0" applyNumberFormat="1" applyFont="1" applyFill="1" applyBorder="1" applyAlignment="1">
      <alignment horizontal="center" vertical="center" wrapText="1"/>
    </xf>
    <xf numFmtId="165" fontId="38" fillId="0" borderId="8" xfId="2" applyNumberFormat="1" applyFont="1" applyFill="1" applyBorder="1" applyAlignment="1">
      <alignment horizontal="center" vertical="center" wrapText="1"/>
    </xf>
    <xf numFmtId="3" fontId="37" fillId="0" borderId="3" xfId="2" applyNumberFormat="1" applyFont="1" applyFill="1" applyBorder="1" applyAlignment="1">
      <alignment horizontal="center" vertical="center" wrapText="1"/>
    </xf>
    <xf numFmtId="0" fontId="35" fillId="0" borderId="0" xfId="0" applyFont="1" applyFill="1"/>
    <xf numFmtId="165" fontId="43" fillId="0" borderId="8" xfId="2" applyNumberFormat="1" applyFont="1" applyFill="1" applyBorder="1" applyAlignment="1">
      <alignment horizontal="center" vertical="center" wrapText="1"/>
    </xf>
    <xf numFmtId="0" fontId="13" fillId="0" borderId="3" xfId="2" applyFont="1" applyFill="1" applyBorder="1" applyAlignment="1">
      <alignment vertical="center" wrapText="1"/>
    </xf>
    <xf numFmtId="165" fontId="30" fillId="0" borderId="8" xfId="2" applyNumberFormat="1" applyFont="1" applyFill="1" applyBorder="1" applyAlignment="1">
      <alignment horizontal="center" vertical="center" wrapText="1"/>
    </xf>
    <xf numFmtId="165" fontId="44" fillId="0" borderId="8" xfId="2" applyNumberFormat="1" applyFont="1" applyFill="1" applyBorder="1" applyAlignment="1">
      <alignment horizontal="center" vertical="center" wrapText="1"/>
    </xf>
    <xf numFmtId="0" fontId="47" fillId="0" borderId="8" xfId="0" applyFont="1" applyFill="1" applyBorder="1" applyAlignment="1">
      <alignment horizontal="center"/>
    </xf>
    <xf numFmtId="164" fontId="22" fillId="0" borderId="3" xfId="1" applyNumberFormat="1" applyFont="1" applyFill="1" applyBorder="1" applyAlignment="1">
      <alignment horizontal="center" vertical="center" wrapText="1"/>
    </xf>
    <xf numFmtId="0" fontId="13" fillId="0" borderId="3" xfId="0" applyFont="1" applyFill="1" applyBorder="1" applyAlignment="1">
      <alignment horizontal="center" vertical="center" wrapText="1"/>
    </xf>
    <xf numFmtId="165" fontId="14" fillId="0" borderId="3" xfId="2" applyNumberFormat="1" applyFont="1" applyFill="1" applyBorder="1" applyAlignment="1">
      <alignment horizontal="center" vertical="center" wrapText="1"/>
    </xf>
    <xf numFmtId="3" fontId="13" fillId="0" borderId="3" xfId="2" applyNumberFormat="1" applyFont="1" applyFill="1" applyBorder="1" applyAlignment="1">
      <alignment horizontal="center" vertical="center" wrapText="1"/>
    </xf>
    <xf numFmtId="165" fontId="13" fillId="0" borderId="3" xfId="1" applyNumberFormat="1" applyFont="1" applyFill="1" applyBorder="1" applyAlignment="1">
      <alignment horizontal="center" vertical="center" wrapText="1"/>
    </xf>
    <xf numFmtId="165" fontId="30" fillId="0" borderId="3" xfId="2" applyNumberFormat="1" applyFont="1" applyFill="1" applyBorder="1" applyAlignment="1">
      <alignment horizontal="right" vertical="center" wrapText="1"/>
    </xf>
    <xf numFmtId="165" fontId="14" fillId="0" borderId="3" xfId="1" applyNumberFormat="1" applyFont="1" applyFill="1" applyBorder="1" applyAlignment="1">
      <alignment horizontal="center" vertical="center" wrapText="1"/>
    </xf>
    <xf numFmtId="165" fontId="14" fillId="0" borderId="3" xfId="2" applyNumberFormat="1" applyFont="1" applyFill="1" applyBorder="1" applyAlignment="1">
      <alignment horizontal="right" vertical="center" wrapText="1"/>
    </xf>
    <xf numFmtId="2" fontId="13" fillId="0" borderId="8" xfId="0" applyNumberFormat="1" applyFont="1" applyFill="1" applyBorder="1" applyAlignment="1">
      <alignment horizontal="center" vertical="center" wrapText="1"/>
    </xf>
    <xf numFmtId="2" fontId="13" fillId="0" borderId="3" xfId="0" applyNumberFormat="1" applyFont="1" applyFill="1" applyBorder="1" applyAlignment="1">
      <alignment horizontal="center" vertical="center" wrapText="1"/>
    </xf>
    <xf numFmtId="165" fontId="14" fillId="0" borderId="8" xfId="2" applyNumberFormat="1" applyFont="1" applyFill="1" applyBorder="1" applyAlignment="1">
      <alignment horizontal="right" vertical="center" wrapText="1"/>
    </xf>
    <xf numFmtId="165" fontId="14" fillId="0" borderId="8" xfId="3" applyNumberFormat="1" applyFont="1" applyFill="1" applyBorder="1" applyAlignment="1">
      <alignment horizontal="center" vertical="center" wrapText="1"/>
    </xf>
    <xf numFmtId="165" fontId="13" fillId="0" borderId="3" xfId="2" applyNumberFormat="1" applyFont="1" applyFill="1" applyBorder="1" applyAlignment="1">
      <alignment horizontal="center" vertical="center" wrapText="1"/>
    </xf>
    <xf numFmtId="165" fontId="14" fillId="0" borderId="3" xfId="3" applyNumberFormat="1" applyFont="1" applyFill="1" applyBorder="1" applyAlignment="1">
      <alignment horizontal="center" vertical="center" wrapText="1"/>
    </xf>
    <xf numFmtId="165" fontId="30" fillId="0" borderId="3" xfId="2" applyNumberFormat="1" applyFont="1" applyFill="1" applyBorder="1" applyAlignment="1">
      <alignment horizontal="center" vertical="center" wrapText="1"/>
    </xf>
    <xf numFmtId="2" fontId="39" fillId="0" borderId="3" xfId="0" applyNumberFormat="1" applyFont="1" applyFill="1" applyBorder="1" applyAlignment="1">
      <alignment horizontal="center" vertical="center" wrapText="1"/>
    </xf>
    <xf numFmtId="4" fontId="13" fillId="0" borderId="8" xfId="1" applyNumberFormat="1" applyFont="1" applyFill="1" applyBorder="1" applyAlignment="1">
      <alignment horizontal="center" vertical="center" wrapText="1"/>
    </xf>
    <xf numFmtId="165" fontId="9" fillId="0" borderId="8" xfId="2" applyNumberFormat="1" applyFont="1" applyFill="1" applyBorder="1" applyAlignment="1">
      <alignment horizontal="center" vertical="center" wrapText="1"/>
    </xf>
    <xf numFmtId="2" fontId="52" fillId="0" borderId="3" xfId="0" applyNumberFormat="1" applyFont="1" applyFill="1" applyBorder="1" applyAlignment="1">
      <alignment horizontal="center" vertical="center" wrapText="1"/>
    </xf>
    <xf numFmtId="165" fontId="44" fillId="0" borderId="3" xfId="2" applyNumberFormat="1" applyFont="1" applyFill="1" applyBorder="1" applyAlignment="1">
      <alignment horizontal="center" vertical="center" wrapText="1"/>
    </xf>
    <xf numFmtId="165" fontId="45" fillId="0" borderId="3" xfId="2" applyNumberFormat="1" applyFont="1" applyFill="1" applyBorder="1" applyAlignment="1">
      <alignment horizontal="center" vertical="center" wrapText="1"/>
    </xf>
    <xf numFmtId="2" fontId="48" fillId="0" borderId="3" xfId="0" applyNumberFormat="1" applyFont="1" applyFill="1" applyBorder="1" applyAlignment="1">
      <alignment horizontal="center" vertical="center" wrapText="1"/>
    </xf>
    <xf numFmtId="2" fontId="22" fillId="0" borderId="3" xfId="0" applyNumberFormat="1" applyFont="1" applyFill="1" applyBorder="1" applyAlignment="1">
      <alignment horizontal="center" vertical="center" wrapText="1"/>
    </xf>
    <xf numFmtId="2" fontId="49" fillId="0" borderId="3" xfId="0" applyNumberFormat="1" applyFont="1" applyFill="1" applyBorder="1" applyAlignment="1">
      <alignment horizontal="center" vertical="center" wrapText="1"/>
    </xf>
    <xf numFmtId="2" fontId="27" fillId="0" borderId="3" xfId="0" applyNumberFormat="1" applyFont="1" applyFill="1" applyBorder="1" applyAlignment="1">
      <alignment horizontal="center" vertical="center" wrapText="1"/>
    </xf>
    <xf numFmtId="165" fontId="45" fillId="0" borderId="8" xfId="2" applyNumberFormat="1" applyFont="1" applyFill="1" applyBorder="1" applyAlignment="1">
      <alignment horizontal="center" vertical="center" wrapText="1"/>
    </xf>
    <xf numFmtId="165" fontId="12" fillId="0" borderId="3" xfId="2" applyNumberFormat="1" applyFont="1" applyFill="1" applyBorder="1" applyAlignment="1">
      <alignment horizontal="center" vertical="center" wrapText="1"/>
    </xf>
    <xf numFmtId="165" fontId="12" fillId="0" borderId="8" xfId="2" applyNumberFormat="1" applyFont="1" applyFill="1" applyBorder="1" applyAlignment="1">
      <alignment horizontal="center" vertical="center" wrapText="1"/>
    </xf>
    <xf numFmtId="165" fontId="12" fillId="0" borderId="8" xfId="3" applyNumberFormat="1" applyFont="1" applyFill="1" applyBorder="1" applyAlignment="1">
      <alignment horizontal="center" vertical="center" wrapText="1"/>
    </xf>
    <xf numFmtId="165" fontId="49" fillId="0" borderId="8" xfId="2" applyNumberFormat="1" applyFont="1" applyFill="1" applyBorder="1" applyAlignment="1">
      <alignment horizontal="center" vertical="center" wrapText="1"/>
    </xf>
    <xf numFmtId="4" fontId="13" fillId="0" borderId="3" xfId="2" applyNumberFormat="1" applyFont="1" applyFill="1" applyBorder="1" applyAlignment="1">
      <alignment horizontal="center" vertical="center" wrapText="1"/>
    </xf>
    <xf numFmtId="4" fontId="13" fillId="0" borderId="1" xfId="2" applyNumberFormat="1" applyFont="1" applyFill="1" applyBorder="1" applyAlignment="1">
      <alignment horizontal="center" vertical="center" wrapText="1"/>
    </xf>
    <xf numFmtId="165" fontId="53" fillId="0" borderId="3" xfId="1" applyNumberFormat="1" applyFont="1" applyFill="1" applyBorder="1" applyAlignment="1">
      <alignment horizontal="center" vertical="center" wrapText="1"/>
    </xf>
    <xf numFmtId="0" fontId="0" fillId="0" borderId="8" xfId="0" applyFill="1" applyBorder="1" applyAlignment="1">
      <alignment wrapText="1"/>
    </xf>
    <xf numFmtId="3" fontId="0" fillId="0" borderId="0" xfId="0" applyNumberFormat="1" applyFill="1"/>
    <xf numFmtId="168" fontId="0" fillId="0" borderId="0" xfId="0" applyNumberFormat="1" applyFill="1"/>
    <xf numFmtId="165" fontId="13" fillId="0" borderId="3" xfId="2" applyNumberFormat="1" applyFont="1" applyFill="1" applyBorder="1" applyAlignment="1">
      <alignment vertical="center" wrapText="1"/>
    </xf>
    <xf numFmtId="2" fontId="51" fillId="0" borderId="8" xfId="0" applyNumberFormat="1" applyFont="1" applyFill="1" applyBorder="1" applyAlignment="1">
      <alignment horizontal="center" vertical="center" wrapText="1"/>
    </xf>
    <xf numFmtId="0" fontId="13" fillId="0" borderId="8" xfId="2" applyFont="1" applyFill="1" applyBorder="1" applyAlignment="1">
      <alignment vertical="center" wrapText="1"/>
    </xf>
    <xf numFmtId="4" fontId="13" fillId="0" borderId="8" xfId="2" applyNumberFormat="1" applyFont="1" applyFill="1" applyBorder="1" applyAlignment="1">
      <alignment horizontal="center" vertical="center" wrapText="1"/>
    </xf>
    <xf numFmtId="1" fontId="17" fillId="0" borderId="2" xfId="1" applyNumberFormat="1" applyFont="1" applyFill="1" applyBorder="1" applyAlignment="1">
      <alignment horizontal="center" vertical="center" wrapText="1"/>
    </xf>
    <xf numFmtId="1" fontId="17" fillId="0" borderId="3" xfId="1" applyNumberFormat="1" applyFont="1" applyFill="1" applyBorder="1" applyAlignment="1">
      <alignment horizontal="center" vertical="center" wrapText="1"/>
    </xf>
    <xf numFmtId="1" fontId="17" fillId="0" borderId="2" xfId="2" applyNumberFormat="1" applyFont="1" applyFill="1" applyBorder="1" applyAlignment="1">
      <alignment horizontal="center" vertical="center" wrapText="1"/>
    </xf>
    <xf numFmtId="1" fontId="17" fillId="0" borderId="8" xfId="1" applyNumberFormat="1" applyFont="1" applyFill="1" applyBorder="1" applyAlignment="1">
      <alignment horizontal="center" vertical="center" wrapText="1"/>
    </xf>
    <xf numFmtId="1" fontId="17" fillId="0" borderId="1" xfId="1" applyNumberFormat="1" applyFont="1" applyFill="1" applyBorder="1" applyAlignment="1">
      <alignment horizontal="center" vertical="center" wrapText="1"/>
    </xf>
    <xf numFmtId="49" fontId="17" fillId="0" borderId="3" xfId="1" applyNumberFormat="1" applyFont="1" applyFill="1" applyBorder="1" applyAlignment="1">
      <alignment horizontal="center" vertical="center" wrapText="1"/>
    </xf>
    <xf numFmtId="49" fontId="17" fillId="0" borderId="1" xfId="1" applyNumberFormat="1" applyFont="1" applyFill="1" applyBorder="1" applyAlignment="1">
      <alignment horizontal="center" vertical="center" wrapText="1"/>
    </xf>
    <xf numFmtId="3" fontId="15" fillId="0" borderId="3" xfId="2" applyNumberFormat="1" applyFont="1" applyFill="1" applyBorder="1" applyAlignment="1">
      <alignment horizontal="center" vertical="center" wrapText="1"/>
    </xf>
    <xf numFmtId="165" fontId="15" fillId="0" borderId="8" xfId="1" applyNumberFormat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20" fillId="0" borderId="8" xfId="0" applyFont="1" applyFill="1" applyBorder="1" applyAlignment="1">
      <alignment horizontal="center" vertical="center" wrapText="1"/>
    </xf>
    <xf numFmtId="0" fontId="12" fillId="0" borderId="8" xfId="1" applyFont="1" applyFill="1" applyBorder="1" applyAlignment="1">
      <alignment horizontal="center" vertical="center" wrapText="1"/>
    </xf>
    <xf numFmtId="0" fontId="13" fillId="0" borderId="8" xfId="1" applyFont="1" applyFill="1" applyBorder="1" applyAlignment="1">
      <alignment horizontal="center" vertical="center" wrapText="1"/>
    </xf>
    <xf numFmtId="164" fontId="14" fillId="0" borderId="8" xfId="1" applyNumberFormat="1" applyFont="1" applyFill="1" applyBorder="1" applyAlignment="1">
      <alignment horizontal="center" vertical="center" wrapText="1"/>
    </xf>
    <xf numFmtId="165" fontId="15" fillId="0" borderId="2" xfId="1" applyNumberFormat="1" applyFont="1" applyFill="1" applyBorder="1" applyAlignment="1">
      <alignment horizontal="center" vertical="center" wrapText="1"/>
    </xf>
    <xf numFmtId="165" fontId="15" fillId="0" borderId="3" xfId="1" applyNumberFormat="1" applyFont="1" applyFill="1" applyBorder="1" applyAlignment="1">
      <alignment horizontal="center" vertical="center" wrapText="1"/>
    </xf>
    <xf numFmtId="3" fontId="15" fillId="0" borderId="2" xfId="1" applyNumberFormat="1" applyFont="1" applyFill="1" applyBorder="1" applyAlignment="1">
      <alignment horizontal="center" vertical="center" wrapText="1"/>
    </xf>
    <xf numFmtId="3" fontId="13" fillId="0" borderId="3" xfId="0" applyNumberFormat="1" applyFont="1" applyFill="1" applyBorder="1" applyAlignment="1">
      <alignment horizontal="center" vertical="center" wrapText="1"/>
    </xf>
    <xf numFmtId="1" fontId="16" fillId="0" borderId="8" xfId="1" applyNumberFormat="1" applyFont="1" applyFill="1" applyBorder="1" applyAlignment="1">
      <alignment horizontal="center" vertical="center" wrapText="1"/>
    </xf>
    <xf numFmtId="164" fontId="14" fillId="0" borderId="9" xfId="1" applyNumberFormat="1" applyFont="1" applyFill="1" applyBorder="1" applyAlignment="1">
      <alignment horizontal="center" vertical="center" wrapText="1"/>
    </xf>
    <xf numFmtId="164" fontId="14" fillId="0" borderId="7" xfId="1" applyNumberFormat="1" applyFont="1" applyFill="1" applyBorder="1" applyAlignment="1">
      <alignment horizontal="center" vertical="center" wrapText="1"/>
    </xf>
    <xf numFmtId="164" fontId="14" fillId="0" borderId="11" xfId="1" applyNumberFormat="1" applyFont="1" applyFill="1" applyBorder="1" applyAlignment="1">
      <alignment horizontal="center" vertical="center" wrapText="1"/>
    </xf>
    <xf numFmtId="164" fontId="14" fillId="0" borderId="3" xfId="1" applyNumberFormat="1" applyFont="1" applyFill="1" applyBorder="1" applyAlignment="1">
      <alignment horizontal="center" vertical="center" wrapText="1"/>
    </xf>
    <xf numFmtId="164" fontId="14" fillId="0" borderId="1" xfId="1" applyNumberFormat="1" applyFont="1" applyFill="1" applyBorder="1" applyAlignment="1">
      <alignment horizontal="center" vertical="center" wrapText="1"/>
    </xf>
    <xf numFmtId="1" fontId="17" fillId="0" borderId="2" xfId="1" applyNumberFormat="1" applyFont="1" applyFill="1" applyBorder="1" applyAlignment="1">
      <alignment horizontal="center" vertical="center" wrapText="1"/>
    </xf>
    <xf numFmtId="1" fontId="17" fillId="0" borderId="3" xfId="1" applyNumberFormat="1" applyFont="1" applyFill="1" applyBorder="1" applyAlignment="1">
      <alignment horizontal="center" vertical="center" wrapText="1"/>
    </xf>
    <xf numFmtId="165" fontId="15" fillId="0" borderId="8" xfId="1" applyNumberFormat="1" applyFont="1" applyFill="1" applyBorder="1" applyAlignment="1">
      <alignment horizontal="center" vertical="center" wrapText="1"/>
    </xf>
    <xf numFmtId="165" fontId="15" fillId="0" borderId="1" xfId="1" applyNumberFormat="1" applyFont="1" applyFill="1" applyBorder="1" applyAlignment="1">
      <alignment horizontal="center" vertical="center" wrapText="1"/>
    </xf>
    <xf numFmtId="3" fontId="15" fillId="0" borderId="3" xfId="1" applyNumberFormat="1" applyFont="1" applyFill="1" applyBorder="1" applyAlignment="1">
      <alignment horizontal="center" vertical="center" wrapText="1"/>
    </xf>
    <xf numFmtId="3" fontId="15" fillId="0" borderId="2" xfId="2" applyNumberFormat="1" applyFont="1" applyFill="1" applyBorder="1" applyAlignment="1">
      <alignment horizontal="center" vertical="center" wrapText="1"/>
    </xf>
    <xf numFmtId="3" fontId="15" fillId="0" borderId="3" xfId="2" applyNumberFormat="1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/>
    </xf>
    <xf numFmtId="0" fontId="18" fillId="0" borderId="1" xfId="0" applyFont="1" applyFill="1" applyBorder="1" applyAlignment="1">
      <alignment horizontal="center" vertical="center"/>
    </xf>
    <xf numFmtId="0" fontId="18" fillId="0" borderId="3" xfId="0" applyFont="1" applyFill="1" applyBorder="1" applyAlignment="1">
      <alignment horizontal="center" vertical="center"/>
    </xf>
    <xf numFmtId="49" fontId="17" fillId="0" borderId="2" xfId="1" applyNumberFormat="1" applyFont="1" applyFill="1" applyBorder="1" applyAlignment="1">
      <alignment horizontal="center" vertical="center" wrapText="1"/>
    </xf>
    <xf numFmtId="49" fontId="17" fillId="0" borderId="3" xfId="1" applyNumberFormat="1" applyFont="1" applyFill="1" applyBorder="1" applyAlignment="1">
      <alignment horizontal="center" vertical="center" wrapText="1"/>
    </xf>
    <xf numFmtId="49" fontId="17" fillId="0" borderId="8" xfId="1" applyNumberFormat="1" applyFont="1" applyFill="1" applyBorder="1" applyAlignment="1">
      <alignment horizontal="center" vertical="center" wrapText="1"/>
    </xf>
    <xf numFmtId="49" fontId="17" fillId="0" borderId="1" xfId="1" applyNumberFormat="1" applyFont="1" applyFill="1" applyBorder="1" applyAlignment="1">
      <alignment horizontal="center" vertical="center" wrapText="1"/>
    </xf>
    <xf numFmtId="49" fontId="17" fillId="0" borderId="2" xfId="2" applyNumberFormat="1" applyFont="1" applyFill="1" applyBorder="1" applyAlignment="1">
      <alignment horizontal="center" vertical="center" wrapText="1"/>
    </xf>
    <xf numFmtId="49" fontId="17" fillId="0" borderId="3" xfId="2" applyNumberFormat="1" applyFont="1" applyFill="1" applyBorder="1" applyAlignment="1">
      <alignment horizontal="center" vertical="center" wrapText="1"/>
    </xf>
    <xf numFmtId="164" fontId="14" fillId="0" borderId="10" xfId="1" applyNumberFormat="1" applyFont="1" applyFill="1" applyBorder="1" applyAlignment="1">
      <alignment horizontal="center" vertical="center" wrapText="1"/>
    </xf>
    <xf numFmtId="164" fontId="14" fillId="0" borderId="12" xfId="1" applyNumberFormat="1" applyFont="1" applyFill="1" applyBorder="1" applyAlignment="1">
      <alignment horizontal="center" vertical="center" wrapText="1"/>
    </xf>
    <xf numFmtId="1" fontId="17" fillId="0" borderId="8" xfId="1" applyNumberFormat="1" applyFont="1" applyFill="1" applyBorder="1" applyAlignment="1">
      <alignment horizontal="center" vertical="center" wrapText="1"/>
    </xf>
    <xf numFmtId="1" fontId="17" fillId="0" borderId="1" xfId="1" applyNumberFormat="1" applyFont="1" applyFill="1" applyBorder="1" applyAlignment="1">
      <alignment horizontal="center" vertical="center" wrapText="1"/>
    </xf>
    <xf numFmtId="1" fontId="17" fillId="0" borderId="2" xfId="2" applyNumberFormat="1" applyFont="1" applyFill="1" applyBorder="1" applyAlignment="1">
      <alignment horizontal="center" vertical="center" wrapText="1"/>
    </xf>
    <xf numFmtId="1" fontId="17" fillId="0" borderId="3" xfId="2" applyNumberFormat="1" applyFont="1" applyFill="1" applyBorder="1" applyAlignment="1">
      <alignment horizontal="center" vertical="center" wrapText="1"/>
    </xf>
    <xf numFmtId="0" fontId="59" fillId="0" borderId="0" xfId="26" applyFont="1" applyFill="1" applyBorder="1" applyAlignment="1">
      <alignment horizontal="center" vertical="top" wrapText="1"/>
    </xf>
    <xf numFmtId="0" fontId="59" fillId="0" borderId="0" xfId="26" applyFont="1" applyFill="1" applyBorder="1" applyAlignment="1">
      <alignment horizontal="right" wrapText="1"/>
    </xf>
    <xf numFmtId="0" fontId="30" fillId="0" borderId="0" xfId="0" applyFont="1" applyFill="1" applyBorder="1" applyAlignment="1">
      <alignment horizontal="center" vertical="distributed" wrapText="1"/>
    </xf>
    <xf numFmtId="41" fontId="4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distributed" wrapText="1"/>
    </xf>
    <xf numFmtId="0" fontId="4" fillId="0" borderId="2" xfId="0" applyFont="1" applyFill="1" applyBorder="1" applyAlignment="1">
      <alignment vertical="center" wrapText="1"/>
    </xf>
    <xf numFmtId="41" fontId="4" fillId="0" borderId="1" xfId="0" applyNumberFormat="1" applyFont="1" applyFill="1" applyBorder="1" applyAlignment="1">
      <alignment vertical="center" wrapText="1"/>
    </xf>
    <xf numFmtId="0" fontId="4" fillId="0" borderId="3" xfId="0" applyFont="1" applyFill="1" applyBorder="1" applyAlignment="1">
      <alignment vertical="center" wrapText="1"/>
    </xf>
    <xf numFmtId="0" fontId="0" fillId="0" borderId="2" xfId="0" applyFill="1" applyBorder="1"/>
    <xf numFmtId="0" fontId="3" fillId="0" borderId="1" xfId="0" applyFont="1" applyFill="1" applyBorder="1" applyAlignment="1">
      <alignment vertical="distributed" wrapText="1"/>
    </xf>
    <xf numFmtId="165" fontId="22" fillId="0" borderId="8" xfId="1" applyNumberFormat="1" applyFont="1" applyFill="1" applyBorder="1" applyAlignment="1">
      <alignment vertical="center" wrapText="1"/>
    </xf>
    <xf numFmtId="3" fontId="25" fillId="0" borderId="3" xfId="2" applyNumberFormat="1" applyFont="1" applyFill="1" applyBorder="1" applyAlignment="1">
      <alignment horizontal="center" vertical="center" wrapText="1"/>
    </xf>
    <xf numFmtId="3" fontId="26" fillId="0" borderId="8" xfId="2" applyNumberFormat="1" applyFont="1" applyFill="1" applyBorder="1" applyAlignment="1">
      <alignment horizontal="center" vertical="center" wrapText="1"/>
    </xf>
    <xf numFmtId="3" fontId="27" fillId="0" borderId="8" xfId="2" applyNumberFormat="1" applyFont="1" applyFill="1" applyBorder="1" applyAlignment="1">
      <alignment horizontal="center" vertical="center" wrapText="1"/>
    </xf>
    <xf numFmtId="3" fontId="28" fillId="0" borderId="8" xfId="2" applyNumberFormat="1" applyFont="1" applyFill="1" applyBorder="1" applyAlignment="1">
      <alignment horizontal="center" vertical="center" wrapText="1"/>
    </xf>
    <xf numFmtId="3" fontId="25" fillId="0" borderId="8" xfId="2" applyNumberFormat="1" applyFont="1" applyFill="1" applyBorder="1" applyAlignment="1">
      <alignment horizontal="right" vertical="center" wrapText="1"/>
    </xf>
    <xf numFmtId="165" fontId="22" fillId="0" borderId="3" xfId="1" applyNumberFormat="1" applyFont="1" applyFill="1" applyBorder="1" applyAlignment="1">
      <alignment vertical="center" wrapText="1"/>
    </xf>
    <xf numFmtId="165" fontId="25" fillId="0" borderId="8" xfId="2" applyNumberFormat="1" applyFont="1" applyFill="1" applyBorder="1" applyAlignment="1">
      <alignment horizontal="center" vertical="center" wrapText="1"/>
    </xf>
    <xf numFmtId="165" fontId="27" fillId="0" borderId="8" xfId="2" applyNumberFormat="1" applyFont="1" applyFill="1" applyBorder="1" applyAlignment="1">
      <alignment horizontal="center" vertical="center" wrapText="1"/>
    </xf>
    <xf numFmtId="165" fontId="28" fillId="0" borderId="8" xfId="2" applyNumberFormat="1" applyFont="1" applyFill="1" applyBorder="1" applyAlignment="1">
      <alignment horizontal="center" vertical="center" wrapText="1"/>
    </xf>
    <xf numFmtId="3" fontId="22" fillId="0" borderId="3" xfId="2" applyNumberFormat="1" applyFont="1" applyFill="1" applyBorder="1" applyAlignment="1">
      <alignment horizontal="center" vertical="center" wrapText="1"/>
    </xf>
    <xf numFmtId="165" fontId="22" fillId="0" borderId="8" xfId="2" applyNumberFormat="1" applyFont="1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/>
    </xf>
    <xf numFmtId="2" fontId="36" fillId="0" borderId="8" xfId="0" applyNumberFormat="1" applyFont="1" applyFill="1" applyBorder="1" applyAlignment="1">
      <alignment horizontal="center" vertical="center" wrapText="1"/>
    </xf>
    <xf numFmtId="4" fontId="22" fillId="0" borderId="3" xfId="1" applyNumberFormat="1" applyFont="1" applyFill="1" applyBorder="1" applyAlignment="1">
      <alignment horizontal="center" vertical="center" wrapText="1"/>
    </xf>
    <xf numFmtId="4" fontId="22" fillId="0" borderId="1" xfId="1" applyNumberFormat="1" applyFont="1" applyFill="1" applyBorder="1" applyAlignment="1">
      <alignment horizontal="center" vertical="center" wrapText="1"/>
    </xf>
    <xf numFmtId="165" fontId="38" fillId="0" borderId="3" xfId="2" applyNumberFormat="1" applyFont="1" applyFill="1" applyBorder="1" applyAlignment="1">
      <alignment horizontal="center" vertical="center" wrapText="1"/>
    </xf>
    <xf numFmtId="165" fontId="39" fillId="0" borderId="8" xfId="1" applyNumberFormat="1" applyFont="1" applyFill="1" applyBorder="1" applyAlignment="1">
      <alignment horizontal="center" vertical="center" wrapText="1"/>
    </xf>
    <xf numFmtId="165" fontId="39" fillId="0" borderId="8" xfId="2" applyNumberFormat="1" applyFont="1" applyFill="1" applyBorder="1" applyAlignment="1">
      <alignment horizontal="center" vertical="center" wrapText="1"/>
    </xf>
    <xf numFmtId="3" fontId="39" fillId="0" borderId="3" xfId="2" applyNumberFormat="1" applyFont="1" applyFill="1" applyBorder="1" applyAlignment="1">
      <alignment horizontal="center" vertical="center" wrapText="1"/>
    </xf>
    <xf numFmtId="165" fontId="40" fillId="0" borderId="8" xfId="1" applyNumberFormat="1" applyFont="1" applyFill="1" applyBorder="1" applyAlignment="1">
      <alignment horizontal="center" vertical="center" wrapText="1"/>
    </xf>
    <xf numFmtId="0" fontId="41" fillId="0" borderId="8" xfId="0" applyFont="1" applyFill="1" applyBorder="1"/>
    <xf numFmtId="0" fontId="42" fillId="0" borderId="8" xfId="0" applyFont="1" applyFill="1" applyBorder="1" applyAlignment="1">
      <alignment horizontal="center" vertical="center" wrapText="1"/>
    </xf>
    <xf numFmtId="2" fontId="33" fillId="0" borderId="8" xfId="0" applyNumberFormat="1" applyFont="1" applyFill="1" applyBorder="1" applyAlignment="1">
      <alignment horizontal="center" vertical="center" wrapText="1"/>
    </xf>
    <xf numFmtId="4" fontId="15" fillId="0" borderId="3" xfId="1" applyNumberFormat="1" applyFont="1" applyFill="1" applyBorder="1" applyAlignment="1">
      <alignment horizontal="center" vertical="center" wrapText="1"/>
    </xf>
    <xf numFmtId="4" fontId="15" fillId="0" borderId="1" xfId="1" applyNumberFormat="1" applyFont="1" applyFill="1" applyBorder="1" applyAlignment="1">
      <alignment horizontal="center" vertical="center" wrapText="1"/>
    </xf>
    <xf numFmtId="0" fontId="41" fillId="0" borderId="0" xfId="0" applyFont="1" applyFill="1"/>
    <xf numFmtId="0" fontId="42" fillId="0" borderId="3" xfId="0" applyFont="1" applyFill="1" applyBorder="1" applyAlignment="1">
      <alignment horizontal="center" vertical="center" wrapText="1"/>
    </xf>
    <xf numFmtId="0" fontId="46" fillId="0" borderId="8" xfId="0" applyFont="1" applyFill="1" applyBorder="1"/>
    <xf numFmtId="165" fontId="48" fillId="0" borderId="3" xfId="1" applyNumberFormat="1" applyFont="1" applyFill="1" applyBorder="1" applyAlignment="1">
      <alignment vertical="center" wrapText="1"/>
    </xf>
    <xf numFmtId="0" fontId="48" fillId="0" borderId="8" xfId="0" applyFont="1" applyFill="1" applyBorder="1" applyAlignment="1">
      <alignment horizontal="center" vertical="center" wrapText="1"/>
    </xf>
    <xf numFmtId="4" fontId="48" fillId="0" borderId="3" xfId="1" applyNumberFormat="1" applyFont="1" applyFill="1" applyBorder="1" applyAlignment="1">
      <alignment horizontal="center" vertical="center" wrapText="1"/>
    </xf>
    <xf numFmtId="165" fontId="28" fillId="0" borderId="3" xfId="2" applyNumberFormat="1" applyFont="1" applyFill="1" applyBorder="1" applyAlignment="1">
      <alignment horizontal="center" vertical="center" wrapText="1"/>
    </xf>
    <xf numFmtId="165" fontId="27" fillId="0" borderId="3" xfId="2" applyNumberFormat="1" applyFont="1" applyFill="1" applyBorder="1" applyAlignment="1">
      <alignment horizontal="center" vertical="center" wrapText="1"/>
    </xf>
    <xf numFmtId="0" fontId="46" fillId="0" borderId="0" xfId="0" applyFont="1" applyFill="1"/>
    <xf numFmtId="0" fontId="22" fillId="0" borderId="8" xfId="0" applyFont="1" applyFill="1" applyBorder="1" applyAlignment="1">
      <alignment horizontal="center" vertical="center" wrapText="1"/>
    </xf>
    <xf numFmtId="165" fontId="22" fillId="0" borderId="3" xfId="2" applyNumberFormat="1" applyFont="1" applyFill="1" applyBorder="1" applyAlignment="1">
      <alignment horizontal="center" vertical="center" wrapText="1"/>
    </xf>
    <xf numFmtId="165" fontId="49" fillId="0" borderId="3" xfId="2" applyNumberFormat="1" applyFont="1" applyFill="1" applyBorder="1" applyAlignment="1">
      <alignment horizontal="center" vertical="center" wrapText="1"/>
    </xf>
    <xf numFmtId="0" fontId="2" fillId="0" borderId="8" xfId="0" applyFont="1" applyFill="1" applyBorder="1"/>
    <xf numFmtId="0" fontId="2" fillId="0" borderId="0" xfId="0" applyFont="1" applyFill="1"/>
    <xf numFmtId="0" fontId="22" fillId="0" borderId="3" xfId="0" applyFont="1" applyFill="1" applyBorder="1" applyAlignment="1">
      <alignment horizontal="center" vertical="center" wrapText="1"/>
    </xf>
    <xf numFmtId="4" fontId="22" fillId="0" borderId="8" xfId="1" applyNumberFormat="1" applyFont="1" applyFill="1" applyBorder="1" applyAlignment="1">
      <alignment horizontal="center" vertical="center" wrapText="1"/>
    </xf>
    <xf numFmtId="2" fontId="52" fillId="0" borderId="8" xfId="0" applyNumberFormat="1" applyFont="1" applyFill="1" applyBorder="1" applyAlignment="1">
      <alignment horizontal="center" vertical="center" wrapText="1"/>
    </xf>
    <xf numFmtId="165" fontId="44" fillId="0" borderId="3" xfId="2" applyNumberFormat="1" applyFont="1" applyFill="1" applyBorder="1" applyAlignment="1">
      <alignment horizontal="right" vertical="center" wrapText="1"/>
    </xf>
    <xf numFmtId="165" fontId="22" fillId="0" borderId="3" xfId="1" applyNumberFormat="1" applyFont="1" applyFill="1" applyBorder="1" applyAlignment="1">
      <alignment horizontal="left" vertical="center" wrapText="1"/>
    </xf>
    <xf numFmtId="14" fontId="5" fillId="0" borderId="2" xfId="0" applyNumberFormat="1" applyFont="1" applyFill="1" applyBorder="1" applyAlignment="1">
      <alignment horizontal="center"/>
    </xf>
    <xf numFmtId="14" fontId="5" fillId="0" borderId="1" xfId="0" applyNumberFormat="1" applyFont="1" applyFill="1" applyBorder="1" applyAlignment="1">
      <alignment horizontal="center"/>
    </xf>
    <xf numFmtId="14" fontId="5" fillId="0" borderId="3" xfId="0" applyNumberFormat="1" applyFont="1" applyFill="1" applyBorder="1" applyAlignment="1">
      <alignment horizontal="center"/>
    </xf>
    <xf numFmtId="0" fontId="22" fillId="0" borderId="8" xfId="1" applyFont="1" applyFill="1" applyBorder="1" applyAlignment="1">
      <alignment vertical="center" wrapText="1"/>
    </xf>
    <xf numFmtId="165" fontId="53" fillId="0" borderId="8" xfId="1" applyNumberFormat="1" applyFont="1" applyFill="1" applyBorder="1" applyAlignment="1">
      <alignment horizontal="center" vertical="center" wrapText="1"/>
    </xf>
    <xf numFmtId="165" fontId="22" fillId="0" borderId="3" xfId="1" applyNumberFormat="1" applyFont="1" applyFill="1" applyBorder="1" applyAlignment="1">
      <alignment horizontal="center" vertical="center" wrapText="1"/>
    </xf>
    <xf numFmtId="165" fontId="53" fillId="0" borderId="3" xfId="2" applyNumberFormat="1" applyFont="1" applyFill="1" applyBorder="1" applyAlignment="1">
      <alignment horizontal="center" vertical="center" wrapText="1"/>
    </xf>
    <xf numFmtId="167" fontId="53" fillId="0" borderId="8" xfId="1" applyNumberFormat="1" applyFont="1" applyFill="1" applyBorder="1" applyAlignment="1">
      <alignment horizontal="center" vertical="center" wrapText="1"/>
    </xf>
    <xf numFmtId="165" fontId="53" fillId="0" borderId="8" xfId="2" applyNumberFormat="1" applyFont="1" applyFill="1" applyBorder="1" applyAlignment="1">
      <alignment horizontal="center" vertical="center" wrapText="1"/>
    </xf>
    <xf numFmtId="167" fontId="53" fillId="0" borderId="8" xfId="2" applyNumberFormat="1" applyFont="1" applyFill="1" applyBorder="1" applyAlignment="1">
      <alignment horizontal="center" vertical="center" wrapText="1"/>
    </xf>
    <xf numFmtId="167" fontId="54" fillId="0" borderId="8" xfId="1" applyNumberFormat="1" applyFont="1" applyFill="1" applyBorder="1" applyAlignment="1">
      <alignment horizontal="center" vertical="center" wrapText="1"/>
    </xf>
  </cellXfs>
  <cellStyles count="69">
    <cellStyle name="Normal_КСГ" xfId="4"/>
    <cellStyle name="Обычный" xfId="0" builtinId="0"/>
    <cellStyle name="Обычный 2" xfId="1"/>
    <cellStyle name="Обычный 2 2" xfId="3"/>
    <cellStyle name="Обычный 2 3" xfId="5"/>
    <cellStyle name="Обычный 2 3 2" xfId="2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2 3" xfId="11"/>
    <cellStyle name="Обычный 3 3" xfId="12"/>
    <cellStyle name="Обычный 3 3 2" xfId="13"/>
    <cellStyle name="Обычный 3 3 2 2" xfId="14"/>
    <cellStyle name="Обычный 3 4" xfId="15"/>
    <cellStyle name="Обычный 3 4 2" xfId="16"/>
    <cellStyle name="Обычный 3 5" xfId="17"/>
    <cellStyle name="Обычный 3 5 2" xfId="18"/>
    <cellStyle name="Обычный 4" xfId="19"/>
    <cellStyle name="Обычный 4 2" xfId="20"/>
    <cellStyle name="Обычный 5" xfId="21"/>
    <cellStyle name="Обычный 5 2" xfId="22"/>
    <cellStyle name="Обычный 6" xfId="23"/>
    <cellStyle name="Обычный 7" xfId="24"/>
    <cellStyle name="Обычный Лена" xfId="25"/>
    <cellStyle name="Обычный_Таблицы Мун.заказ Стационар" xfId="26"/>
    <cellStyle name="Процентный 2" xfId="27"/>
    <cellStyle name="Процентный 3" xfId="28"/>
    <cellStyle name="Финансовый 10" xfId="29"/>
    <cellStyle name="Финансовый 11" xfId="30"/>
    <cellStyle name="Финансовый 12" xfId="31"/>
    <cellStyle name="Финансовый 13" xfId="32"/>
    <cellStyle name="Финансовый 14" xfId="33"/>
    <cellStyle name="Финансовый 15" xfId="34"/>
    <cellStyle name="Финансовый 16" xfId="35"/>
    <cellStyle name="Финансовый 17" xfId="36"/>
    <cellStyle name="Финансовый 18" xfId="37"/>
    <cellStyle name="Финансовый 19" xfId="38"/>
    <cellStyle name="Финансовый 2" xfId="39"/>
    <cellStyle name="Финансовый 2 2" xfId="40"/>
    <cellStyle name="Финансовый 2 3" xfId="41"/>
    <cellStyle name="Финансовый 20" xfId="42"/>
    <cellStyle name="Финансовый 21" xfId="43"/>
    <cellStyle name="Финансовый 22" xfId="44"/>
    <cellStyle name="Финансовый 23" xfId="45"/>
    <cellStyle name="Финансовый 24" xfId="46"/>
    <cellStyle name="Финансовый 25" xfId="47"/>
    <cellStyle name="Финансовый 26" xfId="48"/>
    <cellStyle name="Финансовый 27" xfId="49"/>
    <cellStyle name="Финансовый 28" xfId="50"/>
    <cellStyle name="Финансовый 29" xfId="51"/>
    <cellStyle name="Финансовый 3" xfId="52"/>
    <cellStyle name="Финансовый 3 2" xfId="53"/>
    <cellStyle name="Финансовый 3 3" xfId="54"/>
    <cellStyle name="Финансовый 30" xfId="55"/>
    <cellStyle name="Финансовый 31" xfId="56"/>
    <cellStyle name="Финансовый 32" xfId="57"/>
    <cellStyle name="Финансовый 33" xfId="58"/>
    <cellStyle name="Финансовый 34" xfId="59"/>
    <cellStyle name="Финансовый 35" xfId="60"/>
    <cellStyle name="Финансовый 36" xfId="61"/>
    <cellStyle name="Финансовый 37" xfId="62"/>
    <cellStyle name="Финансовый 4" xfId="63"/>
    <cellStyle name="Финансовый 5" xfId="64"/>
    <cellStyle name="Финансовый 6" xfId="65"/>
    <cellStyle name="Финансовый 7" xfId="66"/>
    <cellStyle name="Финансовый 8" xfId="67"/>
    <cellStyle name="Финансовый 9" xfId="6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E209"/>
  <sheetViews>
    <sheetView tabSelected="1" zoomScale="90" zoomScaleNormal="90" zoomScaleSheetLayoutView="80" workbookViewId="0">
      <pane xSplit="13" ySplit="12" topLeftCell="N13" activePane="bottomRight" state="frozen"/>
      <selection activeCell="AS7" sqref="AS7:AT7"/>
      <selection pane="topRight" activeCell="AS7" sqref="AS7:AT7"/>
      <selection pane="bottomLeft" activeCell="AS7" sqref="AS7:AT7"/>
      <selection pane="bottomRight" activeCell="AD7" sqref="AD7:AE7"/>
    </sheetView>
  </sheetViews>
  <sheetFormatPr defaultRowHeight="15" x14ac:dyDescent="0.25"/>
  <cols>
    <col min="1" max="1" width="5" style="1" customWidth="1"/>
    <col min="2" max="2" width="5.7109375" style="1" customWidth="1"/>
    <col min="3" max="3" width="11.85546875" style="1" customWidth="1"/>
    <col min="4" max="4" width="35.85546875" style="1" customWidth="1"/>
    <col min="5" max="5" width="11.85546875" style="1" hidden="1" customWidth="1"/>
    <col min="6" max="6" width="10" style="20" hidden="1" customWidth="1"/>
    <col min="7" max="7" width="8" style="20" hidden="1" customWidth="1"/>
    <col min="8" max="9" width="9" style="1" hidden="1" customWidth="1"/>
    <col min="10" max="10" width="6.28515625" style="1" hidden="1" customWidth="1"/>
    <col min="11" max="13" width="5.85546875" style="1" hidden="1" customWidth="1"/>
    <col min="14" max="14" width="9.28515625" style="1" hidden="1" customWidth="1"/>
    <col min="15" max="15" width="17.42578125" style="1" hidden="1" customWidth="1"/>
    <col min="16" max="16" width="12.28515625" style="1" hidden="1" customWidth="1"/>
    <col min="17" max="17" width="16.7109375" style="1" hidden="1" customWidth="1"/>
    <col min="18" max="18" width="10.85546875" style="1" hidden="1" customWidth="1"/>
    <col min="19" max="19" width="15.42578125" style="1" hidden="1" customWidth="1"/>
    <col min="20" max="20" width="11.42578125" style="1" hidden="1" customWidth="1"/>
    <col min="21" max="21" width="16.5703125" style="1" hidden="1" customWidth="1"/>
    <col min="22" max="22" width="12.42578125" style="1" hidden="1" customWidth="1"/>
    <col min="23" max="23" width="17.85546875" style="1" hidden="1" customWidth="1"/>
    <col min="24" max="24" width="10.5703125" style="1" hidden="1" customWidth="1"/>
    <col min="25" max="25" width="19.85546875" style="1" hidden="1" customWidth="1"/>
    <col min="26" max="26" width="10.140625" style="109" hidden="1" customWidth="1"/>
    <col min="27" max="27" width="19" style="109" hidden="1" customWidth="1"/>
    <col min="28" max="28" width="12.7109375" style="1" hidden="1" customWidth="1"/>
    <col min="29" max="29" width="16.85546875" style="1" hidden="1" customWidth="1"/>
    <col min="30" max="30" width="10.5703125" style="1" customWidth="1"/>
    <col min="31" max="31" width="16.5703125" style="1" customWidth="1"/>
    <col min="32" max="32" width="14" style="1" hidden="1" customWidth="1"/>
    <col min="33" max="33" width="16.5703125" style="1" hidden="1" customWidth="1"/>
    <col min="34" max="34" width="11.140625" style="1" hidden="1" customWidth="1"/>
    <col min="35" max="35" width="16.7109375" style="1" hidden="1" customWidth="1"/>
    <col min="36" max="36" width="11.42578125" style="1" customWidth="1"/>
    <col min="37" max="37" width="16.140625" style="1" customWidth="1"/>
    <col min="38" max="38" width="10.5703125" style="1" hidden="1" customWidth="1"/>
    <col min="39" max="39" width="17.42578125" style="1" hidden="1" customWidth="1"/>
    <col min="40" max="40" width="11.85546875" style="109" hidden="1" customWidth="1"/>
    <col min="41" max="41" width="16.85546875" style="109" hidden="1" customWidth="1"/>
    <col min="42" max="42" width="12.28515625" style="1" hidden="1" customWidth="1"/>
    <col min="43" max="43" width="16.85546875" style="1" hidden="1" customWidth="1"/>
    <col min="44" max="44" width="13" style="1" hidden="1" customWidth="1"/>
    <col min="45" max="45" width="15.7109375" style="1" hidden="1" customWidth="1"/>
    <col min="46" max="46" width="12.5703125" style="1" hidden="1" customWidth="1"/>
    <col min="47" max="47" width="17.5703125" style="1" hidden="1" customWidth="1"/>
    <col min="48" max="48" width="13" style="1" hidden="1" customWidth="1"/>
    <col min="49" max="49" width="14.85546875" style="1" hidden="1" customWidth="1"/>
    <col min="50" max="50" width="12.5703125" style="20" hidden="1" customWidth="1"/>
    <col min="51" max="51" width="14.85546875" style="20" hidden="1" customWidth="1"/>
    <col min="52" max="52" width="13.7109375" style="1" hidden="1" customWidth="1"/>
    <col min="53" max="53" width="17.85546875" style="1" hidden="1" customWidth="1"/>
    <col min="54" max="55" width="13.28515625" style="1" hidden="1" customWidth="1"/>
    <col min="56" max="56" width="12.85546875" style="1" hidden="1" customWidth="1"/>
    <col min="57" max="57" width="16.140625" style="1" hidden="1" customWidth="1"/>
    <col min="58" max="58" width="10.85546875" style="1" hidden="1" customWidth="1"/>
    <col min="59" max="59" width="18.5703125" style="1" hidden="1" customWidth="1"/>
    <col min="60" max="60" width="13" style="1" hidden="1" customWidth="1"/>
    <col min="61" max="61" width="15.85546875" style="1" hidden="1" customWidth="1"/>
    <col min="62" max="62" width="10" style="1" hidden="1" customWidth="1"/>
    <col min="63" max="63" width="15.7109375" style="1" hidden="1" customWidth="1"/>
    <col min="64" max="64" width="13.42578125" style="1" hidden="1" customWidth="1"/>
    <col min="65" max="65" width="18.7109375" style="1" hidden="1" customWidth="1"/>
    <col min="66" max="66" width="12.5703125" style="1" hidden="1" customWidth="1"/>
    <col min="67" max="67" width="16" style="1" hidden="1" customWidth="1"/>
    <col min="68" max="68" width="12.5703125" style="1" hidden="1" customWidth="1"/>
    <col min="69" max="69" width="16.7109375" style="1" hidden="1" customWidth="1"/>
    <col min="70" max="70" width="9.5703125" style="1" hidden="1" customWidth="1"/>
    <col min="71" max="71" width="17.28515625" style="1" hidden="1" customWidth="1"/>
    <col min="72" max="72" width="13.5703125" style="1" hidden="1" customWidth="1"/>
    <col min="73" max="73" width="14.85546875" style="1" hidden="1" customWidth="1"/>
    <col min="74" max="74" width="12.85546875" style="110" hidden="1" customWidth="1"/>
    <col min="75" max="75" width="16.5703125" style="1" hidden="1" customWidth="1"/>
    <col min="76" max="76" width="12.85546875" style="1" customWidth="1"/>
    <col min="77" max="77" width="15.85546875" style="1" customWidth="1"/>
    <col min="78" max="78" width="11.5703125" style="1" hidden="1" customWidth="1"/>
    <col min="79" max="79" width="14.7109375" style="1" hidden="1" customWidth="1"/>
    <col min="80" max="80" width="12.85546875" style="1" hidden="1" customWidth="1"/>
    <col min="81" max="81" width="16.140625" style="1" hidden="1" customWidth="1"/>
    <col min="82" max="82" width="10.5703125" style="1" hidden="1" customWidth="1"/>
    <col min="83" max="83" width="18" style="1" hidden="1" customWidth="1"/>
    <col min="84" max="84" width="12.140625" style="1" hidden="1" customWidth="1"/>
    <col min="85" max="85" width="18.28515625" style="1" hidden="1" customWidth="1"/>
    <col min="86" max="86" width="12.28515625" style="1" hidden="1" customWidth="1"/>
    <col min="87" max="87" width="18.140625" style="1" hidden="1" customWidth="1"/>
    <col min="88" max="88" width="15.85546875" style="1" hidden="1" customWidth="1"/>
    <col min="89" max="89" width="18.140625" style="1" hidden="1" customWidth="1"/>
    <col min="90" max="90" width="14" style="1" hidden="1" customWidth="1"/>
    <col min="91" max="91" width="15.85546875" style="1" hidden="1" customWidth="1"/>
    <col min="92" max="92" width="14" style="1" hidden="1" customWidth="1"/>
    <col min="93" max="93" width="17.7109375" style="1" hidden="1" customWidth="1"/>
    <col min="94" max="94" width="12" style="1" hidden="1" customWidth="1"/>
    <col min="95" max="95" width="18.28515625" style="1" hidden="1" customWidth="1"/>
    <col min="96" max="96" width="12" style="1" hidden="1" customWidth="1"/>
    <col min="97" max="97" width="17" style="1" hidden="1" customWidth="1"/>
    <col min="98" max="98" width="12.28515625" style="1" hidden="1" customWidth="1"/>
    <col min="99" max="99" width="15.140625" style="1" hidden="1" customWidth="1"/>
    <col min="100" max="100" width="11.140625" style="1" hidden="1" customWidth="1"/>
    <col min="101" max="101" width="15.7109375" style="1" hidden="1" customWidth="1"/>
    <col min="102" max="102" width="12.7109375" style="1" hidden="1" customWidth="1"/>
    <col min="103" max="103" width="16.7109375" style="1" hidden="1" customWidth="1"/>
    <col min="104" max="104" width="8.5703125" style="1" hidden="1" customWidth="1"/>
    <col min="105" max="105" width="14.42578125" style="1" hidden="1" customWidth="1"/>
    <col min="106" max="106" width="12.5703125" style="1" hidden="1" customWidth="1"/>
    <col min="107" max="107" width="16.7109375" style="1" hidden="1" customWidth="1"/>
    <col min="108" max="108" width="10.28515625" style="1" hidden="1" customWidth="1"/>
    <col min="109" max="109" width="16.7109375" style="1" hidden="1" customWidth="1"/>
    <col min="110" max="111" width="9.140625" style="1" customWidth="1"/>
    <col min="112" max="16384" width="9.140625" style="1"/>
  </cols>
  <sheetData>
    <row r="1" spans="1:109" x14ac:dyDescent="0.25">
      <c r="BX1" s="161" t="s">
        <v>466</v>
      </c>
      <c r="BY1" s="161"/>
    </row>
    <row r="2" spans="1:109" ht="15" customHeight="1" x14ac:dyDescent="0.25">
      <c r="AK2" s="162" t="s">
        <v>467</v>
      </c>
      <c r="AL2" s="162"/>
      <c r="AM2" s="162"/>
      <c r="AN2" s="162"/>
      <c r="AO2" s="162"/>
      <c r="AP2" s="162"/>
      <c r="AQ2" s="162"/>
      <c r="AR2" s="162"/>
      <c r="AS2" s="162"/>
      <c r="AT2" s="162"/>
      <c r="AU2" s="162"/>
      <c r="AV2" s="162"/>
      <c r="AW2" s="162"/>
      <c r="AX2" s="162"/>
      <c r="AY2" s="162"/>
      <c r="AZ2" s="162"/>
      <c r="BA2" s="162"/>
      <c r="BB2" s="162"/>
      <c r="BC2" s="162"/>
      <c r="BD2" s="162"/>
      <c r="BE2" s="162"/>
      <c r="BF2" s="162"/>
      <c r="BG2" s="162"/>
      <c r="BH2" s="162"/>
      <c r="BI2" s="162"/>
      <c r="BJ2" s="162"/>
      <c r="BK2" s="162"/>
      <c r="BL2" s="162"/>
      <c r="BM2" s="162"/>
      <c r="BN2" s="162"/>
      <c r="BO2" s="162"/>
      <c r="BP2" s="162"/>
      <c r="BQ2" s="162"/>
      <c r="BR2" s="162"/>
      <c r="BS2" s="162"/>
      <c r="BT2" s="162"/>
      <c r="BU2" s="162"/>
      <c r="BV2" s="162"/>
      <c r="BW2" s="162"/>
      <c r="BX2" s="162"/>
      <c r="BY2" s="162"/>
    </row>
    <row r="3" spans="1:109" x14ac:dyDescent="0.25">
      <c r="AK3" s="162"/>
      <c r="AL3" s="162"/>
      <c r="AM3" s="162"/>
      <c r="AN3" s="162"/>
      <c r="AO3" s="162"/>
      <c r="AP3" s="162"/>
      <c r="AQ3" s="162"/>
      <c r="AR3" s="162"/>
      <c r="AS3" s="162"/>
      <c r="AT3" s="162"/>
      <c r="AU3" s="162"/>
      <c r="AV3" s="162"/>
      <c r="AW3" s="162"/>
      <c r="AX3" s="162"/>
      <c r="AY3" s="162"/>
      <c r="AZ3" s="162"/>
      <c r="BA3" s="162"/>
      <c r="BB3" s="162"/>
      <c r="BC3" s="162"/>
      <c r="BD3" s="162"/>
      <c r="BE3" s="162"/>
      <c r="BF3" s="162"/>
      <c r="BG3" s="162"/>
      <c r="BH3" s="162"/>
      <c r="BI3" s="162"/>
      <c r="BJ3" s="162"/>
      <c r="BK3" s="162"/>
      <c r="BL3" s="162"/>
      <c r="BM3" s="162"/>
      <c r="BN3" s="162"/>
      <c r="BO3" s="162"/>
      <c r="BP3" s="162"/>
      <c r="BQ3" s="162"/>
      <c r="BR3" s="162"/>
      <c r="BS3" s="162"/>
      <c r="BT3" s="162"/>
      <c r="BU3" s="162"/>
      <c r="BV3" s="162"/>
      <c r="BW3" s="162"/>
      <c r="BX3" s="162"/>
      <c r="BY3" s="162"/>
    </row>
    <row r="4" spans="1:109" ht="36.75" customHeight="1" x14ac:dyDescent="0.25">
      <c r="B4" s="163" t="s">
        <v>0</v>
      </c>
      <c r="C4" s="163"/>
      <c r="D4" s="163"/>
      <c r="E4" s="163"/>
      <c r="F4" s="163"/>
      <c r="G4" s="163"/>
      <c r="H4" s="163"/>
      <c r="I4" s="163"/>
      <c r="J4" s="163"/>
      <c r="K4" s="163"/>
      <c r="L4" s="163"/>
      <c r="M4" s="163"/>
      <c r="N4" s="163"/>
      <c r="O4" s="163"/>
      <c r="P4" s="163"/>
      <c r="Q4" s="163"/>
      <c r="R4" s="163"/>
      <c r="S4" s="163"/>
      <c r="T4" s="163"/>
      <c r="U4" s="163"/>
      <c r="V4" s="163"/>
      <c r="W4" s="163"/>
      <c r="X4" s="163"/>
      <c r="Y4" s="163"/>
      <c r="Z4" s="163"/>
      <c r="AA4" s="163"/>
      <c r="AB4" s="163"/>
      <c r="AC4" s="163"/>
      <c r="AD4" s="163"/>
      <c r="AE4" s="163"/>
      <c r="AF4" s="163"/>
      <c r="AG4" s="163"/>
      <c r="AH4" s="163"/>
      <c r="AI4" s="163"/>
      <c r="AJ4" s="163"/>
      <c r="AK4" s="163"/>
      <c r="AL4" s="163"/>
      <c r="AM4" s="163"/>
      <c r="AN4" s="163"/>
      <c r="AO4" s="163"/>
      <c r="AP4" s="163"/>
      <c r="AQ4" s="163"/>
      <c r="AR4" s="163"/>
      <c r="AS4" s="163"/>
      <c r="AT4" s="163"/>
      <c r="AU4" s="163"/>
      <c r="AV4" s="163"/>
      <c r="AW4" s="163"/>
      <c r="AX4" s="163"/>
      <c r="AY4" s="163"/>
      <c r="AZ4" s="163"/>
      <c r="BA4" s="163"/>
      <c r="BB4" s="163"/>
      <c r="BC4" s="163"/>
      <c r="BD4" s="163"/>
      <c r="BE4" s="163"/>
      <c r="BF4" s="163"/>
      <c r="BG4" s="163"/>
      <c r="BH4" s="163"/>
      <c r="BI4" s="163"/>
      <c r="BJ4" s="163"/>
      <c r="BK4" s="163"/>
      <c r="BL4" s="163"/>
      <c r="BM4" s="163"/>
      <c r="BN4" s="163"/>
      <c r="BO4" s="163"/>
      <c r="BP4" s="163"/>
      <c r="BQ4" s="163"/>
      <c r="BR4" s="163"/>
      <c r="BS4" s="163"/>
      <c r="BT4" s="163"/>
      <c r="BU4" s="163"/>
      <c r="BV4" s="163"/>
      <c r="BW4" s="163"/>
      <c r="BX4" s="163"/>
      <c r="BY4" s="164"/>
      <c r="BZ4" s="164"/>
      <c r="CA4" s="164"/>
      <c r="CB4" s="164"/>
      <c r="CC4" s="164"/>
      <c r="CD4" s="164"/>
      <c r="CE4" s="164"/>
      <c r="CF4" s="164"/>
      <c r="CG4" s="164"/>
      <c r="CH4" s="164"/>
      <c r="CI4" s="164"/>
      <c r="CJ4" s="164"/>
      <c r="CK4" s="164"/>
      <c r="CL4" s="164"/>
      <c r="CM4" s="164"/>
      <c r="CN4" s="164"/>
      <c r="CO4" s="164"/>
      <c r="CP4" s="164"/>
      <c r="CQ4" s="164"/>
      <c r="CR4" s="164"/>
      <c r="CS4" s="164"/>
      <c r="CT4" s="164"/>
      <c r="CU4" s="164"/>
      <c r="CV4" s="164"/>
      <c r="CW4" s="164"/>
      <c r="CX4" s="164"/>
      <c r="CY4" s="164"/>
      <c r="CZ4" s="164"/>
      <c r="DA4" s="164"/>
      <c r="DB4" s="164"/>
      <c r="DC4" s="164"/>
      <c r="DD4" s="164"/>
      <c r="DE4" s="164"/>
    </row>
    <row r="5" spans="1:109" s="3" customFormat="1" ht="19.5" hidden="1" customHeight="1" x14ac:dyDescent="0.3">
      <c r="D5" s="165"/>
      <c r="E5" s="2"/>
      <c r="F5" s="2"/>
      <c r="G5" s="2"/>
      <c r="H5" s="2"/>
      <c r="I5" s="2"/>
      <c r="J5" s="2"/>
      <c r="K5" s="2"/>
      <c r="L5" s="2"/>
      <c r="M5" s="2"/>
      <c r="N5" s="13"/>
      <c r="O5" s="13"/>
      <c r="P5" s="166"/>
      <c r="Q5" s="13"/>
      <c r="R5" s="13"/>
      <c r="S5" s="13"/>
      <c r="T5" s="13"/>
      <c r="U5" s="13"/>
      <c r="V5" s="13"/>
      <c r="W5" s="13"/>
      <c r="X5" s="13"/>
      <c r="Y5" s="13"/>
      <c r="Z5" s="13"/>
      <c r="AA5" s="13"/>
      <c r="AB5" s="13"/>
      <c r="AC5" s="13"/>
      <c r="AD5" s="167" t="e">
        <f>#REF!</f>
        <v>#REF!</v>
      </c>
      <c r="AE5" s="167" t="e">
        <f>#REF!</f>
        <v>#REF!</v>
      </c>
      <c r="AF5" s="13"/>
      <c r="AG5" s="13"/>
      <c r="AH5" s="13"/>
      <c r="AI5" s="13"/>
      <c r="AJ5" s="167" t="e">
        <f>#REF!</f>
        <v>#REF!</v>
      </c>
      <c r="AK5" s="167" t="e">
        <f>#REF!</f>
        <v>#REF!</v>
      </c>
      <c r="AL5" s="13"/>
      <c r="AM5" s="168"/>
      <c r="AN5" s="4"/>
      <c r="AO5" s="5"/>
      <c r="AP5" s="5"/>
      <c r="AQ5" s="5"/>
      <c r="AR5" s="5"/>
      <c r="AS5" s="5"/>
      <c r="AT5" s="6"/>
      <c r="AU5" s="7"/>
      <c r="AV5" s="7"/>
      <c r="AW5" s="7"/>
      <c r="AX5" s="7"/>
      <c r="AY5" s="7"/>
      <c r="AZ5" s="7"/>
      <c r="BA5" s="7"/>
      <c r="BB5" s="5"/>
      <c r="BC5" s="5"/>
      <c r="BD5" s="5"/>
      <c r="BE5" s="5"/>
      <c r="BF5" s="7"/>
      <c r="BG5" s="7"/>
      <c r="BH5" s="7"/>
      <c r="BI5" s="7"/>
      <c r="BJ5" s="7"/>
      <c r="BK5" s="7"/>
      <c r="BL5" s="7"/>
      <c r="BM5" s="7"/>
      <c r="BN5" s="5"/>
      <c r="BO5" s="5"/>
      <c r="BP5" s="7"/>
      <c r="BQ5" s="7"/>
      <c r="BR5" s="7"/>
      <c r="BS5" s="7"/>
      <c r="BT5" s="5"/>
      <c r="BU5" s="5"/>
      <c r="BV5" s="7"/>
      <c r="BW5" s="7"/>
      <c r="BX5" s="8" t="e">
        <f>#REF!</f>
        <v>#REF!</v>
      </c>
      <c r="BY5" s="8" t="e">
        <f>#REF!</f>
        <v>#REF!</v>
      </c>
      <c r="BZ5" s="5"/>
      <c r="CA5" s="5"/>
      <c r="CB5" s="5"/>
      <c r="CC5" s="9"/>
      <c r="CD5" s="7"/>
      <c r="CE5" s="7"/>
      <c r="CF5" s="5"/>
      <c r="CG5" s="5"/>
      <c r="CH5" s="5" t="e">
        <f>#REF!</f>
        <v>#REF!</v>
      </c>
      <c r="CI5" s="5" t="e">
        <f>#REF!</f>
        <v>#REF!</v>
      </c>
      <c r="CJ5" s="5"/>
      <c r="CK5" s="5"/>
      <c r="CL5" s="5"/>
      <c r="CM5" s="5"/>
      <c r="CN5" s="5"/>
      <c r="CO5" s="5"/>
      <c r="CP5" s="5"/>
      <c r="CQ5" s="5"/>
      <c r="CR5" s="7"/>
      <c r="CS5" s="7"/>
      <c r="CT5" s="7"/>
      <c r="CU5" s="7"/>
      <c r="CV5" s="7"/>
      <c r="CW5" s="7"/>
      <c r="CX5" s="7"/>
      <c r="CY5" s="7"/>
      <c r="CZ5" s="7"/>
      <c r="DA5" s="10"/>
      <c r="DB5" s="11"/>
      <c r="DC5" s="11"/>
    </row>
    <row r="6" spans="1:109" ht="18.75" hidden="1" customHeight="1" x14ac:dyDescent="0.25">
      <c r="A6" s="169"/>
      <c r="B6" s="12"/>
      <c r="C6" s="12"/>
      <c r="D6" s="170"/>
      <c r="E6" s="13"/>
      <c r="F6" s="13"/>
      <c r="G6" s="13"/>
      <c r="H6" s="13"/>
      <c r="I6" s="13"/>
      <c r="J6" s="13"/>
      <c r="K6" s="13"/>
      <c r="L6" s="13"/>
      <c r="M6" s="13"/>
      <c r="N6" s="14"/>
      <c r="O6" s="14">
        <v>1</v>
      </c>
      <c r="P6" s="15"/>
      <c r="Q6" s="14">
        <v>1</v>
      </c>
      <c r="R6" s="14"/>
      <c r="S6" s="14">
        <v>1</v>
      </c>
      <c r="T6" s="14"/>
      <c r="U6" s="14">
        <v>1</v>
      </c>
      <c r="V6" s="14"/>
      <c r="W6" s="14">
        <v>1</v>
      </c>
      <c r="X6" s="14"/>
      <c r="Y6" s="14">
        <v>1</v>
      </c>
      <c r="Z6" s="14"/>
      <c r="AA6" s="14">
        <v>1</v>
      </c>
      <c r="AB6" s="14"/>
      <c r="AC6" s="14">
        <v>1</v>
      </c>
      <c r="AD6" s="14"/>
      <c r="AE6" s="14">
        <v>1</v>
      </c>
      <c r="AF6" s="14"/>
      <c r="AG6" s="14"/>
      <c r="AH6" s="14"/>
      <c r="AI6" s="14">
        <v>1</v>
      </c>
      <c r="AJ6" s="14"/>
      <c r="AK6" s="14">
        <v>1</v>
      </c>
      <c r="AL6" s="14"/>
      <c r="AM6" s="14">
        <v>1</v>
      </c>
      <c r="AN6" s="14"/>
      <c r="AO6" s="14">
        <v>1</v>
      </c>
      <c r="AP6" s="14"/>
      <c r="AQ6" s="14">
        <v>1</v>
      </c>
      <c r="AR6" s="14"/>
      <c r="AS6" s="14">
        <v>1</v>
      </c>
      <c r="AT6" s="14"/>
      <c r="AU6" s="14">
        <v>1</v>
      </c>
      <c r="AV6" s="14"/>
      <c r="AW6" s="14">
        <v>1</v>
      </c>
      <c r="AX6" s="14"/>
      <c r="AY6" s="14">
        <v>1</v>
      </c>
      <c r="AZ6" s="14"/>
      <c r="BA6" s="14">
        <v>1</v>
      </c>
      <c r="BB6" s="14"/>
      <c r="BC6" s="14">
        <v>1</v>
      </c>
      <c r="BD6" s="14"/>
      <c r="BE6" s="14">
        <v>1</v>
      </c>
      <c r="BF6" s="14"/>
      <c r="BG6" s="14">
        <v>1</v>
      </c>
      <c r="BH6" s="14"/>
      <c r="BI6" s="14">
        <v>1</v>
      </c>
      <c r="BJ6" s="14"/>
      <c r="BK6" s="14">
        <v>1</v>
      </c>
      <c r="BL6" s="14"/>
      <c r="BM6" s="14">
        <v>1</v>
      </c>
      <c r="BN6" s="14"/>
      <c r="BO6" s="16">
        <v>1</v>
      </c>
      <c r="BP6" s="17"/>
      <c r="BQ6" s="14">
        <v>1</v>
      </c>
      <c r="BR6" s="14"/>
      <c r="BS6" s="14">
        <v>1</v>
      </c>
      <c r="BT6" s="14"/>
      <c r="BU6" s="14">
        <v>1</v>
      </c>
      <c r="BV6" s="14"/>
      <c r="BW6" s="14">
        <v>1</v>
      </c>
      <c r="BX6" s="14"/>
      <c r="BY6" s="16">
        <v>1</v>
      </c>
      <c r="BZ6" s="18"/>
      <c r="CA6" s="18"/>
      <c r="CB6" s="17"/>
      <c r="CC6" s="14">
        <v>1</v>
      </c>
      <c r="CD6" s="14"/>
      <c r="CE6" s="14">
        <v>1</v>
      </c>
      <c r="CF6" s="14"/>
      <c r="CG6" s="14">
        <v>1</v>
      </c>
      <c r="CH6" s="14"/>
      <c r="CI6" s="14">
        <v>1</v>
      </c>
      <c r="CJ6" s="14"/>
      <c r="CK6" s="14"/>
      <c r="CL6" s="14"/>
      <c r="CM6" s="14">
        <v>1</v>
      </c>
      <c r="CN6" s="14"/>
      <c r="CO6" s="14">
        <v>1</v>
      </c>
      <c r="CP6" s="14"/>
      <c r="CQ6" s="14">
        <v>1</v>
      </c>
      <c r="CR6" s="14"/>
      <c r="CS6" s="14">
        <v>1</v>
      </c>
      <c r="CT6" s="14"/>
      <c r="CU6" s="14">
        <v>1</v>
      </c>
      <c r="CV6" s="14"/>
      <c r="CW6" s="14">
        <v>1</v>
      </c>
      <c r="CX6" s="14"/>
      <c r="CY6" s="14">
        <v>1</v>
      </c>
      <c r="CZ6" s="14"/>
      <c r="DA6" s="14">
        <v>1</v>
      </c>
      <c r="DB6" s="14"/>
      <c r="DC6" s="14"/>
      <c r="DD6" s="14"/>
      <c r="DE6" s="14">
        <f>SUM(P6:DA6)</f>
        <v>42</v>
      </c>
    </row>
    <row r="7" spans="1:109" s="19" customFormat="1" ht="64.5" customHeight="1" x14ac:dyDescent="0.25">
      <c r="A7" s="124" t="s">
        <v>1</v>
      </c>
      <c r="B7" s="124" t="s">
        <v>2</v>
      </c>
      <c r="C7" s="124" t="s">
        <v>3</v>
      </c>
      <c r="D7" s="126" t="s">
        <v>4</v>
      </c>
      <c r="E7" s="127" t="s">
        <v>5</v>
      </c>
      <c r="F7" s="128" t="s">
        <v>6</v>
      </c>
      <c r="G7" s="134" t="s">
        <v>7</v>
      </c>
      <c r="H7" s="128" t="s">
        <v>8</v>
      </c>
      <c r="I7" s="137"/>
      <c r="J7" s="128" t="s">
        <v>9</v>
      </c>
      <c r="K7" s="138"/>
      <c r="L7" s="138"/>
      <c r="M7" s="137"/>
      <c r="N7" s="129" t="s">
        <v>10</v>
      </c>
      <c r="O7" s="130"/>
      <c r="P7" s="129" t="s">
        <v>11</v>
      </c>
      <c r="Q7" s="130"/>
      <c r="R7" s="129" t="s">
        <v>12</v>
      </c>
      <c r="S7" s="130"/>
      <c r="T7" s="129" t="s">
        <v>13</v>
      </c>
      <c r="U7" s="130"/>
      <c r="V7" s="129" t="s">
        <v>14</v>
      </c>
      <c r="W7" s="130"/>
      <c r="X7" s="131" t="s">
        <v>15</v>
      </c>
      <c r="Y7" s="132"/>
      <c r="Z7" s="133" t="s">
        <v>16</v>
      </c>
      <c r="AA7" s="133"/>
      <c r="AB7" s="129" t="s">
        <v>17</v>
      </c>
      <c r="AC7" s="130"/>
      <c r="AD7" s="129" t="s">
        <v>18</v>
      </c>
      <c r="AE7" s="130"/>
      <c r="AF7" s="139" t="s">
        <v>19</v>
      </c>
      <c r="AG7" s="140"/>
      <c r="AH7" s="141" t="s">
        <v>20</v>
      </c>
      <c r="AI7" s="141"/>
      <c r="AJ7" s="142" t="s">
        <v>21</v>
      </c>
      <c r="AK7" s="130"/>
      <c r="AL7" s="129" t="s">
        <v>22</v>
      </c>
      <c r="AM7" s="130"/>
      <c r="AN7" s="139" t="s">
        <v>23</v>
      </c>
      <c r="AO7" s="140"/>
      <c r="AP7" s="129" t="s">
        <v>24</v>
      </c>
      <c r="AQ7" s="130"/>
      <c r="AR7" s="129" t="s">
        <v>25</v>
      </c>
      <c r="AS7" s="130"/>
      <c r="AT7" s="129" t="s">
        <v>26</v>
      </c>
      <c r="AU7" s="130"/>
      <c r="AV7" s="129" t="s">
        <v>27</v>
      </c>
      <c r="AW7" s="130"/>
      <c r="AX7" s="129" t="s">
        <v>28</v>
      </c>
      <c r="AY7" s="130"/>
      <c r="AZ7" s="139" t="s">
        <v>29</v>
      </c>
      <c r="BA7" s="140"/>
      <c r="BB7" s="129" t="s">
        <v>30</v>
      </c>
      <c r="BC7" s="130"/>
      <c r="BD7" s="129" t="s">
        <v>31</v>
      </c>
      <c r="BE7" s="130"/>
      <c r="BF7" s="129" t="s">
        <v>32</v>
      </c>
      <c r="BG7" s="130"/>
      <c r="BH7" s="129" t="s">
        <v>33</v>
      </c>
      <c r="BI7" s="130"/>
      <c r="BJ7" s="129" t="s">
        <v>34</v>
      </c>
      <c r="BK7" s="130"/>
      <c r="BL7" s="129" t="s">
        <v>35</v>
      </c>
      <c r="BM7" s="130"/>
      <c r="BN7" s="129" t="s">
        <v>36</v>
      </c>
      <c r="BO7" s="130"/>
      <c r="BP7" s="129" t="s">
        <v>37</v>
      </c>
      <c r="BQ7" s="130"/>
      <c r="BR7" s="129" t="s">
        <v>38</v>
      </c>
      <c r="BS7" s="130"/>
      <c r="BT7" s="129" t="s">
        <v>39</v>
      </c>
      <c r="BU7" s="130"/>
      <c r="BV7" s="129" t="s">
        <v>40</v>
      </c>
      <c r="BW7" s="130"/>
      <c r="BX7" s="129" t="s">
        <v>41</v>
      </c>
      <c r="BY7" s="130"/>
      <c r="BZ7" s="139" t="s">
        <v>19</v>
      </c>
      <c r="CA7" s="140"/>
      <c r="CB7" s="129" t="s">
        <v>42</v>
      </c>
      <c r="CC7" s="130"/>
      <c r="CD7" s="129" t="s">
        <v>43</v>
      </c>
      <c r="CE7" s="130"/>
      <c r="CF7" s="129" t="s">
        <v>44</v>
      </c>
      <c r="CG7" s="130"/>
      <c r="CH7" s="129" t="s">
        <v>45</v>
      </c>
      <c r="CI7" s="130"/>
      <c r="CJ7" s="139" t="s">
        <v>19</v>
      </c>
      <c r="CK7" s="140"/>
      <c r="CL7" s="129" t="s">
        <v>46</v>
      </c>
      <c r="CM7" s="130"/>
      <c r="CN7" s="129" t="s">
        <v>47</v>
      </c>
      <c r="CO7" s="130"/>
      <c r="CP7" s="129" t="s">
        <v>48</v>
      </c>
      <c r="CQ7" s="130"/>
      <c r="CR7" s="129" t="s">
        <v>49</v>
      </c>
      <c r="CS7" s="130"/>
      <c r="CT7" s="129" t="s">
        <v>50</v>
      </c>
      <c r="CU7" s="130"/>
      <c r="CV7" s="129" t="s">
        <v>51</v>
      </c>
      <c r="CW7" s="130"/>
      <c r="CX7" s="129" t="s">
        <v>52</v>
      </c>
      <c r="CY7" s="130"/>
      <c r="CZ7" s="131" t="s">
        <v>53</v>
      </c>
      <c r="DA7" s="143"/>
      <c r="DB7" s="144" t="s">
        <v>54</v>
      </c>
      <c r="DC7" s="145"/>
      <c r="DD7" s="141" t="s">
        <v>55</v>
      </c>
      <c r="DE7" s="141"/>
    </row>
    <row r="8" spans="1:109" s="19" customFormat="1" ht="21" hidden="1" customHeight="1" x14ac:dyDescent="0.25">
      <c r="A8" s="124"/>
      <c r="B8" s="124"/>
      <c r="C8" s="124"/>
      <c r="D8" s="126"/>
      <c r="E8" s="127"/>
      <c r="F8" s="128"/>
      <c r="G8" s="135"/>
      <c r="H8" s="128"/>
      <c r="I8" s="137"/>
      <c r="J8" s="146" t="s">
        <v>56</v>
      </c>
      <c r="K8" s="147"/>
      <c r="L8" s="147"/>
      <c r="M8" s="148"/>
      <c r="N8" s="149" t="s">
        <v>57</v>
      </c>
      <c r="O8" s="150"/>
      <c r="P8" s="149" t="s">
        <v>58</v>
      </c>
      <c r="Q8" s="150"/>
      <c r="R8" s="149" t="s">
        <v>59</v>
      </c>
      <c r="S8" s="150"/>
      <c r="T8" s="149" t="s">
        <v>60</v>
      </c>
      <c r="U8" s="150"/>
      <c r="V8" s="149" t="s">
        <v>61</v>
      </c>
      <c r="W8" s="150"/>
      <c r="X8" s="149" t="s">
        <v>62</v>
      </c>
      <c r="Y8" s="150"/>
      <c r="Z8" s="149" t="s">
        <v>63</v>
      </c>
      <c r="AA8" s="150"/>
      <c r="AB8" s="149" t="s">
        <v>64</v>
      </c>
      <c r="AC8" s="150"/>
      <c r="AD8" s="149" t="s">
        <v>65</v>
      </c>
      <c r="AE8" s="150"/>
      <c r="AF8" s="120"/>
      <c r="AG8" s="120"/>
      <c r="AH8" s="151" t="s">
        <v>66</v>
      </c>
      <c r="AI8" s="151"/>
      <c r="AJ8" s="152" t="s">
        <v>67</v>
      </c>
      <c r="AK8" s="150"/>
      <c r="AL8" s="149" t="s">
        <v>68</v>
      </c>
      <c r="AM8" s="150"/>
      <c r="AN8" s="149" t="s">
        <v>69</v>
      </c>
      <c r="AO8" s="150"/>
      <c r="AP8" s="149" t="s">
        <v>70</v>
      </c>
      <c r="AQ8" s="150"/>
      <c r="AR8" s="149" t="s">
        <v>71</v>
      </c>
      <c r="AS8" s="150"/>
      <c r="AT8" s="149" t="s">
        <v>72</v>
      </c>
      <c r="AU8" s="150"/>
      <c r="AV8" s="149" t="s">
        <v>73</v>
      </c>
      <c r="AW8" s="150"/>
      <c r="AX8" s="149" t="s">
        <v>74</v>
      </c>
      <c r="AY8" s="150"/>
      <c r="AZ8" s="149" t="s">
        <v>75</v>
      </c>
      <c r="BA8" s="150"/>
      <c r="BB8" s="149" t="s">
        <v>76</v>
      </c>
      <c r="BC8" s="150"/>
      <c r="BD8" s="149" t="s">
        <v>77</v>
      </c>
      <c r="BE8" s="150"/>
      <c r="BF8" s="149" t="s">
        <v>78</v>
      </c>
      <c r="BG8" s="150"/>
      <c r="BH8" s="149" t="s">
        <v>79</v>
      </c>
      <c r="BI8" s="150"/>
      <c r="BJ8" s="149" t="s">
        <v>80</v>
      </c>
      <c r="BK8" s="150"/>
      <c r="BL8" s="149" t="s">
        <v>81</v>
      </c>
      <c r="BM8" s="150"/>
      <c r="BN8" s="149" t="s">
        <v>82</v>
      </c>
      <c r="BO8" s="150"/>
      <c r="BP8" s="149" t="s">
        <v>83</v>
      </c>
      <c r="BQ8" s="150"/>
      <c r="BR8" s="149" t="s">
        <v>84</v>
      </c>
      <c r="BS8" s="150"/>
      <c r="BT8" s="149" t="s">
        <v>85</v>
      </c>
      <c r="BU8" s="150"/>
      <c r="BV8" s="149" t="s">
        <v>86</v>
      </c>
      <c r="BW8" s="150"/>
      <c r="BX8" s="149" t="s">
        <v>87</v>
      </c>
      <c r="BY8" s="150"/>
      <c r="BZ8" s="121"/>
      <c r="CA8" s="121"/>
      <c r="CB8" s="149" t="s">
        <v>88</v>
      </c>
      <c r="CC8" s="150"/>
      <c r="CD8" s="149" t="s">
        <v>89</v>
      </c>
      <c r="CE8" s="150"/>
      <c r="CF8" s="149" t="s">
        <v>90</v>
      </c>
      <c r="CG8" s="150"/>
      <c r="CH8" s="149" t="s">
        <v>91</v>
      </c>
      <c r="CI8" s="150"/>
      <c r="CJ8" s="121"/>
      <c r="CK8" s="121"/>
      <c r="CL8" s="149" t="s">
        <v>92</v>
      </c>
      <c r="CM8" s="150"/>
      <c r="CN8" s="149" t="s">
        <v>93</v>
      </c>
      <c r="CO8" s="150"/>
      <c r="CP8" s="149" t="s">
        <v>94</v>
      </c>
      <c r="CQ8" s="150"/>
      <c r="CR8" s="149" t="s">
        <v>95</v>
      </c>
      <c r="CS8" s="150"/>
      <c r="CT8" s="149" t="s">
        <v>96</v>
      </c>
      <c r="CU8" s="150"/>
      <c r="CV8" s="149" t="s">
        <v>97</v>
      </c>
      <c r="CW8" s="150"/>
      <c r="CX8" s="149" t="s">
        <v>98</v>
      </c>
      <c r="CY8" s="150"/>
      <c r="CZ8" s="149" t="s">
        <v>99</v>
      </c>
      <c r="DA8" s="150"/>
      <c r="DB8" s="153"/>
      <c r="DC8" s="154"/>
      <c r="DD8" s="123"/>
      <c r="DE8" s="123"/>
    </row>
    <row r="9" spans="1:109" s="20" customFormat="1" ht="23.25" hidden="1" customHeight="1" x14ac:dyDescent="0.25">
      <c r="A9" s="124"/>
      <c r="B9" s="124"/>
      <c r="C9" s="124"/>
      <c r="D9" s="126"/>
      <c r="E9" s="127"/>
      <c r="F9" s="128"/>
      <c r="G9" s="135"/>
      <c r="H9" s="128"/>
      <c r="I9" s="137"/>
      <c r="J9" s="128" t="s">
        <v>100</v>
      </c>
      <c r="K9" s="134" t="s">
        <v>101</v>
      </c>
      <c r="L9" s="155" t="s">
        <v>102</v>
      </c>
      <c r="M9" s="155" t="s">
        <v>103</v>
      </c>
      <c r="N9" s="139"/>
      <c r="O9" s="140"/>
      <c r="P9" s="139"/>
      <c r="Q9" s="140"/>
      <c r="R9" s="139"/>
      <c r="S9" s="140"/>
      <c r="T9" s="139"/>
      <c r="U9" s="140"/>
      <c r="V9" s="139"/>
      <c r="W9" s="140"/>
      <c r="X9" s="139"/>
      <c r="Y9" s="140"/>
      <c r="Z9" s="139"/>
      <c r="AA9" s="140"/>
      <c r="AB9" s="139"/>
      <c r="AC9" s="140"/>
      <c r="AD9" s="139"/>
      <c r="AE9" s="140"/>
      <c r="AF9" s="116"/>
      <c r="AG9" s="116"/>
      <c r="AH9" s="157"/>
      <c r="AI9" s="157"/>
      <c r="AJ9" s="158"/>
      <c r="AK9" s="140"/>
      <c r="AL9" s="139"/>
      <c r="AM9" s="140"/>
      <c r="AN9" s="139"/>
      <c r="AO9" s="140"/>
      <c r="AP9" s="139"/>
      <c r="AQ9" s="140"/>
      <c r="AR9" s="139"/>
      <c r="AS9" s="140"/>
      <c r="AT9" s="139"/>
      <c r="AU9" s="140"/>
      <c r="AV9" s="139"/>
      <c r="AW9" s="140"/>
      <c r="AX9" s="139"/>
      <c r="AY9" s="140"/>
      <c r="AZ9" s="139"/>
      <c r="BA9" s="140"/>
      <c r="BB9" s="139"/>
      <c r="BC9" s="140"/>
      <c r="BD9" s="139"/>
      <c r="BE9" s="140"/>
      <c r="BF9" s="139"/>
      <c r="BG9" s="140"/>
      <c r="BH9" s="139"/>
      <c r="BI9" s="140"/>
      <c r="BJ9" s="139"/>
      <c r="BK9" s="140"/>
      <c r="BL9" s="139"/>
      <c r="BM9" s="140"/>
      <c r="BN9" s="139"/>
      <c r="BO9" s="140"/>
      <c r="BP9" s="139"/>
      <c r="BQ9" s="140"/>
      <c r="BR9" s="139"/>
      <c r="BS9" s="140"/>
      <c r="BT9" s="139"/>
      <c r="BU9" s="140"/>
      <c r="BV9" s="139"/>
      <c r="BW9" s="140"/>
      <c r="BX9" s="139"/>
      <c r="BY9" s="140"/>
      <c r="BZ9" s="119"/>
      <c r="CA9" s="119"/>
      <c r="CB9" s="139"/>
      <c r="CC9" s="140"/>
      <c r="CD9" s="139"/>
      <c r="CE9" s="140"/>
      <c r="CF9" s="139"/>
      <c r="CG9" s="140"/>
      <c r="CH9" s="139"/>
      <c r="CI9" s="140"/>
      <c r="CJ9" s="119"/>
      <c r="CK9" s="119"/>
      <c r="CL9" s="139"/>
      <c r="CM9" s="140"/>
      <c r="CN9" s="139"/>
      <c r="CO9" s="140"/>
      <c r="CP9" s="139"/>
      <c r="CQ9" s="140"/>
      <c r="CR9" s="139"/>
      <c r="CS9" s="140"/>
      <c r="CT9" s="139"/>
      <c r="CU9" s="140"/>
      <c r="CV9" s="139"/>
      <c r="CW9" s="140"/>
      <c r="CX9" s="139"/>
      <c r="CY9" s="140"/>
      <c r="CZ9" s="139"/>
      <c r="DA9" s="140"/>
      <c r="DB9" s="159"/>
      <c r="DC9" s="160"/>
      <c r="DD9" s="123"/>
      <c r="DE9" s="123"/>
    </row>
    <row r="10" spans="1:109" ht="27" customHeight="1" x14ac:dyDescent="0.25">
      <c r="A10" s="125"/>
      <c r="B10" s="125"/>
      <c r="C10" s="125"/>
      <c r="D10" s="126"/>
      <c r="E10" s="127"/>
      <c r="F10" s="128"/>
      <c r="G10" s="136"/>
      <c r="H10" s="128"/>
      <c r="I10" s="137"/>
      <c r="J10" s="128"/>
      <c r="K10" s="136"/>
      <c r="L10" s="156"/>
      <c r="M10" s="156"/>
      <c r="N10" s="115" t="s">
        <v>104</v>
      </c>
      <c r="O10" s="115" t="s">
        <v>105</v>
      </c>
      <c r="P10" s="115" t="s">
        <v>104</v>
      </c>
      <c r="Q10" s="115" t="s">
        <v>105</v>
      </c>
      <c r="R10" s="115" t="s">
        <v>104</v>
      </c>
      <c r="S10" s="115" t="s">
        <v>105</v>
      </c>
      <c r="T10" s="115" t="s">
        <v>104</v>
      </c>
      <c r="U10" s="115" t="s">
        <v>105</v>
      </c>
      <c r="V10" s="115" t="s">
        <v>104</v>
      </c>
      <c r="W10" s="115" t="s">
        <v>105</v>
      </c>
      <c r="X10" s="21" t="s">
        <v>106</v>
      </c>
      <c r="Y10" s="22" t="s">
        <v>105</v>
      </c>
      <c r="Z10" s="115" t="s">
        <v>104</v>
      </c>
      <c r="AA10" s="115" t="s">
        <v>105</v>
      </c>
      <c r="AB10" s="115" t="s">
        <v>104</v>
      </c>
      <c r="AC10" s="115" t="s">
        <v>105</v>
      </c>
      <c r="AD10" s="115" t="s">
        <v>465</v>
      </c>
      <c r="AE10" s="115" t="s">
        <v>105</v>
      </c>
      <c r="AF10" s="115"/>
      <c r="AG10" s="115"/>
      <c r="AH10" s="118" t="s">
        <v>104</v>
      </c>
      <c r="AI10" s="118" t="s">
        <v>105</v>
      </c>
      <c r="AJ10" s="118" t="s">
        <v>465</v>
      </c>
      <c r="AK10" s="115" t="s">
        <v>105</v>
      </c>
      <c r="AL10" s="115" t="s">
        <v>104</v>
      </c>
      <c r="AM10" s="115" t="s">
        <v>105</v>
      </c>
      <c r="AN10" s="115" t="s">
        <v>104</v>
      </c>
      <c r="AO10" s="115" t="s">
        <v>105</v>
      </c>
      <c r="AP10" s="115" t="s">
        <v>104</v>
      </c>
      <c r="AQ10" s="115" t="s">
        <v>105</v>
      </c>
      <c r="AR10" s="115" t="s">
        <v>104</v>
      </c>
      <c r="AS10" s="115" t="s">
        <v>105</v>
      </c>
      <c r="AT10" s="115" t="s">
        <v>104</v>
      </c>
      <c r="AU10" s="115" t="s">
        <v>105</v>
      </c>
      <c r="AV10" s="115" t="s">
        <v>104</v>
      </c>
      <c r="AW10" s="115" t="s">
        <v>105</v>
      </c>
      <c r="AX10" s="115" t="s">
        <v>104</v>
      </c>
      <c r="AY10" s="115" t="s">
        <v>105</v>
      </c>
      <c r="AZ10" s="21" t="s">
        <v>106</v>
      </c>
      <c r="BA10" s="22" t="s">
        <v>105</v>
      </c>
      <c r="BB10" s="115" t="s">
        <v>104</v>
      </c>
      <c r="BC10" s="115" t="s">
        <v>105</v>
      </c>
      <c r="BD10" s="115" t="s">
        <v>104</v>
      </c>
      <c r="BE10" s="115" t="s">
        <v>105</v>
      </c>
      <c r="BF10" s="115" t="s">
        <v>104</v>
      </c>
      <c r="BG10" s="115" t="s">
        <v>105</v>
      </c>
      <c r="BH10" s="115" t="s">
        <v>104</v>
      </c>
      <c r="BI10" s="115" t="s">
        <v>105</v>
      </c>
      <c r="BJ10" s="115" t="s">
        <v>104</v>
      </c>
      <c r="BK10" s="115" t="s">
        <v>105</v>
      </c>
      <c r="BL10" s="115" t="s">
        <v>104</v>
      </c>
      <c r="BM10" s="115" t="s">
        <v>105</v>
      </c>
      <c r="BN10" s="115" t="s">
        <v>104</v>
      </c>
      <c r="BO10" s="115" t="s">
        <v>105</v>
      </c>
      <c r="BP10" s="115" t="s">
        <v>104</v>
      </c>
      <c r="BQ10" s="115" t="s">
        <v>105</v>
      </c>
      <c r="BR10" s="115" t="s">
        <v>104</v>
      </c>
      <c r="BS10" s="115" t="s">
        <v>105</v>
      </c>
      <c r="BT10" s="115" t="s">
        <v>104</v>
      </c>
      <c r="BU10" s="115" t="s">
        <v>105</v>
      </c>
      <c r="BV10" s="115" t="s">
        <v>104</v>
      </c>
      <c r="BW10" s="115" t="s">
        <v>105</v>
      </c>
      <c r="BX10" s="118" t="s">
        <v>465</v>
      </c>
      <c r="BY10" s="118" t="s">
        <v>105</v>
      </c>
      <c r="BZ10" s="115"/>
      <c r="CA10" s="115"/>
      <c r="CB10" s="115" t="s">
        <v>104</v>
      </c>
      <c r="CC10" s="115" t="s">
        <v>105</v>
      </c>
      <c r="CD10" s="115" t="s">
        <v>104</v>
      </c>
      <c r="CE10" s="115" t="s">
        <v>105</v>
      </c>
      <c r="CF10" s="115" t="s">
        <v>104</v>
      </c>
      <c r="CG10" s="115" t="s">
        <v>105</v>
      </c>
      <c r="CH10" s="115" t="s">
        <v>104</v>
      </c>
      <c r="CI10" s="115" t="s">
        <v>105</v>
      </c>
      <c r="CJ10" s="115"/>
      <c r="CK10" s="115"/>
      <c r="CL10" s="115" t="s">
        <v>104</v>
      </c>
      <c r="CM10" s="115" t="s">
        <v>105</v>
      </c>
      <c r="CN10" s="115" t="s">
        <v>104</v>
      </c>
      <c r="CO10" s="115" t="s">
        <v>105</v>
      </c>
      <c r="CP10" s="115" t="s">
        <v>104</v>
      </c>
      <c r="CQ10" s="115" t="s">
        <v>105</v>
      </c>
      <c r="CR10" s="115" t="s">
        <v>104</v>
      </c>
      <c r="CS10" s="115" t="s">
        <v>105</v>
      </c>
      <c r="CT10" s="115" t="s">
        <v>104</v>
      </c>
      <c r="CU10" s="115" t="s">
        <v>105</v>
      </c>
      <c r="CV10" s="115" t="s">
        <v>104</v>
      </c>
      <c r="CW10" s="115" t="s">
        <v>105</v>
      </c>
      <c r="CX10" s="115" t="s">
        <v>104</v>
      </c>
      <c r="CY10" s="115" t="s">
        <v>105</v>
      </c>
      <c r="CZ10" s="115" t="s">
        <v>104</v>
      </c>
      <c r="DA10" s="115" t="s">
        <v>105</v>
      </c>
      <c r="DB10" s="117" t="s">
        <v>104</v>
      </c>
      <c r="DC10" s="117" t="s">
        <v>105</v>
      </c>
      <c r="DD10" s="118" t="s">
        <v>104</v>
      </c>
      <c r="DE10" s="118" t="s">
        <v>105</v>
      </c>
    </row>
    <row r="11" spans="1:109" hidden="1" x14ac:dyDescent="0.25">
      <c r="A11" s="23"/>
      <c r="B11" s="23"/>
      <c r="C11" s="23"/>
      <c r="D11" s="24"/>
      <c r="E11" s="25"/>
      <c r="F11" s="26"/>
      <c r="G11" s="27"/>
      <c r="H11" s="26"/>
      <c r="I11" s="27"/>
      <c r="J11" s="26"/>
      <c r="K11" s="28"/>
      <c r="L11" s="28"/>
      <c r="M11" s="28"/>
      <c r="N11" s="29"/>
      <c r="O11" s="29">
        <v>1</v>
      </c>
      <c r="P11" s="29"/>
      <c r="Q11" s="29">
        <v>1</v>
      </c>
      <c r="R11" s="29"/>
      <c r="S11" s="29">
        <v>1</v>
      </c>
      <c r="T11" s="29"/>
      <c r="U11" s="29">
        <v>1</v>
      </c>
      <c r="V11" s="29"/>
      <c r="W11" s="29">
        <v>1</v>
      </c>
      <c r="X11" s="30"/>
      <c r="Y11" s="29">
        <v>1</v>
      </c>
      <c r="Z11" s="29"/>
      <c r="AA11" s="29">
        <v>1</v>
      </c>
      <c r="AB11" s="29"/>
      <c r="AC11" s="29">
        <v>1</v>
      </c>
      <c r="AD11" s="29"/>
      <c r="AE11" s="29">
        <v>1</v>
      </c>
      <c r="AF11" s="29"/>
      <c r="AG11" s="29"/>
      <c r="AH11" s="31"/>
      <c r="AI11" s="31">
        <v>1</v>
      </c>
      <c r="AJ11" s="32"/>
      <c r="AK11" s="29">
        <v>1</v>
      </c>
      <c r="AL11" s="29"/>
      <c r="AM11" s="29">
        <v>1</v>
      </c>
      <c r="AN11" s="33"/>
      <c r="AO11" s="29">
        <v>1</v>
      </c>
      <c r="AP11" s="29"/>
      <c r="AQ11" s="29">
        <v>1</v>
      </c>
      <c r="AR11" s="29"/>
      <c r="AS11" s="29">
        <v>1</v>
      </c>
      <c r="AT11" s="29"/>
      <c r="AU11" s="29">
        <v>1</v>
      </c>
      <c r="AV11" s="29"/>
      <c r="AW11" s="29">
        <v>1</v>
      </c>
      <c r="AX11" s="29"/>
      <c r="AY11" s="29">
        <v>1</v>
      </c>
      <c r="AZ11" s="34"/>
      <c r="BA11" s="34">
        <v>1</v>
      </c>
      <c r="BB11" s="29"/>
      <c r="BC11" s="29">
        <v>1</v>
      </c>
      <c r="BD11" s="29"/>
      <c r="BE11" s="29">
        <v>1</v>
      </c>
      <c r="BF11" s="29"/>
      <c r="BG11" s="29">
        <v>1</v>
      </c>
      <c r="BH11" s="29"/>
      <c r="BI11" s="29">
        <v>1</v>
      </c>
      <c r="BJ11" s="29"/>
      <c r="BK11" s="34">
        <v>1</v>
      </c>
      <c r="BL11" s="29"/>
      <c r="BM11" s="29">
        <v>1</v>
      </c>
      <c r="BN11" s="29"/>
      <c r="BO11" s="29">
        <v>1</v>
      </c>
      <c r="BP11" s="29"/>
      <c r="BQ11" s="29">
        <v>1</v>
      </c>
      <c r="BR11" s="29"/>
      <c r="BS11" s="29">
        <v>1</v>
      </c>
      <c r="BT11" s="29"/>
      <c r="BU11" s="29">
        <v>1</v>
      </c>
      <c r="BV11" s="29"/>
      <c r="BW11" s="29">
        <v>1</v>
      </c>
      <c r="BX11" s="29"/>
      <c r="BY11" s="29">
        <v>1</v>
      </c>
      <c r="BZ11" s="29"/>
      <c r="CA11" s="29"/>
      <c r="CB11" s="29"/>
      <c r="CC11" s="29">
        <v>1</v>
      </c>
      <c r="CD11" s="29"/>
      <c r="CE11" s="34">
        <v>1</v>
      </c>
      <c r="CF11" s="29"/>
      <c r="CG11" s="34">
        <v>1</v>
      </c>
      <c r="CH11" s="29"/>
      <c r="CI11" s="29">
        <v>1</v>
      </c>
      <c r="CJ11" s="29"/>
      <c r="CK11" s="29"/>
      <c r="CL11" s="29"/>
      <c r="CM11" s="29">
        <v>1</v>
      </c>
      <c r="CN11" s="29"/>
      <c r="CO11" s="34">
        <v>1</v>
      </c>
      <c r="CP11" s="29"/>
      <c r="CQ11" s="34">
        <v>1</v>
      </c>
      <c r="CR11" s="29"/>
      <c r="CS11" s="29">
        <v>1</v>
      </c>
      <c r="CT11" s="29"/>
      <c r="CU11" s="29">
        <v>1</v>
      </c>
      <c r="CV11" s="29"/>
      <c r="CW11" s="29">
        <v>1</v>
      </c>
      <c r="CX11" s="29"/>
      <c r="CY11" s="29">
        <v>1</v>
      </c>
      <c r="CZ11" s="29"/>
      <c r="DA11" s="29">
        <v>1</v>
      </c>
      <c r="DB11" s="29"/>
      <c r="DC11" s="29">
        <v>1</v>
      </c>
      <c r="DD11" s="23"/>
      <c r="DE11" s="23"/>
    </row>
    <row r="12" spans="1:109" ht="15.75" hidden="1" x14ac:dyDescent="0.25">
      <c r="A12" s="23">
        <v>1</v>
      </c>
      <c r="B12" s="23">
        <v>1</v>
      </c>
      <c r="C12" s="35"/>
      <c r="D12" s="171" t="s">
        <v>107</v>
      </c>
      <c r="E12" s="25"/>
      <c r="F12" s="26">
        <v>0.5</v>
      </c>
      <c r="G12" s="75"/>
      <c r="H12" s="26">
        <v>1</v>
      </c>
      <c r="I12" s="27"/>
      <c r="J12" s="26"/>
      <c r="K12" s="27"/>
      <c r="L12" s="27"/>
      <c r="M12" s="27"/>
      <c r="N12" s="36"/>
      <c r="O12" s="36"/>
      <c r="P12" s="36"/>
      <c r="Q12" s="36"/>
      <c r="R12" s="36"/>
      <c r="S12" s="36"/>
      <c r="T12" s="36"/>
      <c r="U12" s="36"/>
      <c r="V12" s="36"/>
      <c r="W12" s="36"/>
      <c r="X12" s="36"/>
      <c r="Y12" s="36"/>
      <c r="Z12" s="36"/>
      <c r="AA12" s="36"/>
      <c r="AB12" s="36"/>
      <c r="AC12" s="36"/>
      <c r="AD12" s="36"/>
      <c r="AE12" s="36"/>
      <c r="AF12" s="36">
        <v>0</v>
      </c>
      <c r="AG12" s="36">
        <v>0</v>
      </c>
      <c r="AH12" s="36"/>
      <c r="AI12" s="36"/>
      <c r="AJ12" s="172"/>
      <c r="AK12" s="36"/>
      <c r="AL12" s="36"/>
      <c r="AM12" s="36"/>
      <c r="AN12" s="36"/>
      <c r="AO12" s="36"/>
      <c r="AP12" s="36"/>
      <c r="AQ12" s="36"/>
      <c r="AR12" s="36"/>
      <c r="AS12" s="36"/>
      <c r="AT12" s="36"/>
      <c r="AU12" s="36"/>
      <c r="AV12" s="36"/>
      <c r="AW12" s="36"/>
      <c r="AX12" s="173"/>
      <c r="AY12" s="36"/>
      <c r="AZ12" s="36"/>
      <c r="BA12" s="36"/>
      <c r="BB12" s="36"/>
      <c r="BC12" s="36"/>
      <c r="BD12" s="36"/>
      <c r="BE12" s="36"/>
      <c r="BF12" s="36"/>
      <c r="BG12" s="36"/>
      <c r="BH12" s="36"/>
      <c r="BI12" s="36"/>
      <c r="BJ12" s="36"/>
      <c r="BK12" s="36"/>
      <c r="BL12" s="36"/>
      <c r="BM12" s="36"/>
      <c r="BN12" s="36"/>
      <c r="BO12" s="36"/>
      <c r="BP12" s="36"/>
      <c r="BQ12" s="36"/>
      <c r="BR12" s="36"/>
      <c r="BS12" s="36"/>
      <c r="BT12" s="36"/>
      <c r="BU12" s="36"/>
      <c r="BV12" s="36"/>
      <c r="BW12" s="36"/>
      <c r="BX12" s="174"/>
      <c r="BY12" s="36"/>
      <c r="BZ12" s="175">
        <v>0</v>
      </c>
      <c r="CA12" s="175">
        <v>0</v>
      </c>
      <c r="CB12" s="36"/>
      <c r="CC12" s="36"/>
      <c r="CD12" s="176"/>
      <c r="CE12" s="36"/>
      <c r="CF12" s="36"/>
      <c r="CG12" s="36"/>
      <c r="CH12" s="36"/>
      <c r="CI12" s="36"/>
      <c r="CJ12" s="36">
        <v>0</v>
      </c>
      <c r="CK12" s="36">
        <v>0</v>
      </c>
      <c r="CL12" s="36"/>
      <c r="CM12" s="36"/>
      <c r="CN12" s="36"/>
      <c r="CO12" s="36"/>
      <c r="CP12" s="36"/>
      <c r="CQ12" s="36"/>
      <c r="CR12" s="36"/>
      <c r="CS12" s="36"/>
      <c r="CT12" s="36"/>
      <c r="CU12" s="36"/>
      <c r="CV12" s="36"/>
      <c r="CW12" s="36"/>
      <c r="CX12" s="36"/>
      <c r="CY12" s="36"/>
      <c r="CZ12" s="36"/>
      <c r="DA12" s="36"/>
      <c r="DB12" s="36"/>
      <c r="DC12" s="36"/>
      <c r="DD12" s="36"/>
      <c r="DE12" s="36"/>
    </row>
    <row r="13" spans="1:109" ht="15.75" x14ac:dyDescent="0.25">
      <c r="A13" s="23">
        <v>2</v>
      </c>
      <c r="B13" s="23"/>
      <c r="C13" s="35"/>
      <c r="D13" s="177" t="s">
        <v>108</v>
      </c>
      <c r="E13" s="25"/>
      <c r="F13" s="26">
        <v>0.8</v>
      </c>
      <c r="G13" s="26"/>
      <c r="H13" s="26">
        <v>1</v>
      </c>
      <c r="I13" s="27"/>
      <c r="J13" s="27"/>
      <c r="K13" s="27"/>
      <c r="L13" s="27"/>
      <c r="M13" s="27"/>
      <c r="N13" s="178">
        <f t="shared" ref="N13:BY13" si="0">N14+N15+N16+N17+N18+N25+N26</f>
        <v>104</v>
      </c>
      <c r="O13" s="178">
        <f t="shared" si="0"/>
        <v>1876711.2</v>
      </c>
      <c r="P13" s="178">
        <f t="shared" si="0"/>
        <v>0</v>
      </c>
      <c r="Q13" s="178">
        <f t="shared" si="0"/>
        <v>0</v>
      </c>
      <c r="R13" s="178">
        <f t="shared" si="0"/>
        <v>0</v>
      </c>
      <c r="S13" s="178">
        <f t="shared" si="0"/>
        <v>0</v>
      </c>
      <c r="T13" s="178">
        <f t="shared" si="0"/>
        <v>0</v>
      </c>
      <c r="U13" s="178">
        <f t="shared" si="0"/>
        <v>0</v>
      </c>
      <c r="V13" s="178">
        <f t="shared" si="0"/>
        <v>900</v>
      </c>
      <c r="W13" s="178">
        <f t="shared" si="0"/>
        <v>108774105.43999997</v>
      </c>
      <c r="X13" s="178">
        <f t="shared" si="0"/>
        <v>0</v>
      </c>
      <c r="Y13" s="178">
        <f t="shared" si="0"/>
        <v>0</v>
      </c>
      <c r="Z13" s="178">
        <f t="shared" si="0"/>
        <v>0</v>
      </c>
      <c r="AA13" s="178">
        <f t="shared" si="0"/>
        <v>0</v>
      </c>
      <c r="AB13" s="178">
        <f t="shared" si="0"/>
        <v>0</v>
      </c>
      <c r="AC13" s="178">
        <f t="shared" si="0"/>
        <v>0</v>
      </c>
      <c r="AD13" s="178">
        <f t="shared" si="0"/>
        <v>0</v>
      </c>
      <c r="AE13" s="178">
        <f t="shared" si="0"/>
        <v>0</v>
      </c>
      <c r="AF13" s="178">
        <v>0</v>
      </c>
      <c r="AG13" s="178">
        <v>0</v>
      </c>
      <c r="AH13" s="178">
        <f t="shared" si="0"/>
        <v>50</v>
      </c>
      <c r="AI13" s="178">
        <f t="shared" si="0"/>
        <v>653962.39999999991</v>
      </c>
      <c r="AJ13" s="178">
        <f t="shared" si="0"/>
        <v>0</v>
      </c>
      <c r="AK13" s="178">
        <f t="shared" si="0"/>
        <v>0</v>
      </c>
      <c r="AL13" s="178">
        <f t="shared" si="0"/>
        <v>170</v>
      </c>
      <c r="AM13" s="178">
        <f t="shared" si="0"/>
        <v>2722224.96</v>
      </c>
      <c r="AN13" s="178">
        <f t="shared" si="0"/>
        <v>0</v>
      </c>
      <c r="AO13" s="178">
        <f t="shared" si="0"/>
        <v>0</v>
      </c>
      <c r="AP13" s="178">
        <f t="shared" si="0"/>
        <v>1280</v>
      </c>
      <c r="AQ13" s="178">
        <f t="shared" si="0"/>
        <v>19475019.199999999</v>
      </c>
      <c r="AR13" s="178">
        <f t="shared" si="0"/>
        <v>650</v>
      </c>
      <c r="AS13" s="178">
        <f t="shared" si="0"/>
        <v>10211656</v>
      </c>
      <c r="AT13" s="178">
        <f t="shared" si="0"/>
        <v>0</v>
      </c>
      <c r="AU13" s="178">
        <f t="shared" si="0"/>
        <v>0</v>
      </c>
      <c r="AV13" s="178">
        <f t="shared" si="0"/>
        <v>0</v>
      </c>
      <c r="AW13" s="178">
        <f t="shared" si="0"/>
        <v>0</v>
      </c>
      <c r="AX13" s="178">
        <f t="shared" si="0"/>
        <v>0</v>
      </c>
      <c r="AY13" s="178">
        <f t="shared" si="0"/>
        <v>0</v>
      </c>
      <c r="AZ13" s="178">
        <f t="shared" si="0"/>
        <v>0</v>
      </c>
      <c r="BA13" s="178">
        <f t="shared" si="0"/>
        <v>0</v>
      </c>
      <c r="BB13" s="178">
        <f t="shared" si="0"/>
        <v>0</v>
      </c>
      <c r="BC13" s="178">
        <f t="shared" si="0"/>
        <v>0</v>
      </c>
      <c r="BD13" s="178">
        <f t="shared" si="0"/>
        <v>200</v>
      </c>
      <c r="BE13" s="178">
        <f t="shared" si="0"/>
        <v>3230063.1999999993</v>
      </c>
      <c r="BF13" s="178">
        <f t="shared" si="0"/>
        <v>100</v>
      </c>
      <c r="BG13" s="178">
        <f t="shared" si="0"/>
        <v>1968511.9999999998</v>
      </c>
      <c r="BH13" s="178">
        <f t="shared" si="0"/>
        <v>0</v>
      </c>
      <c r="BI13" s="178">
        <f t="shared" si="0"/>
        <v>0</v>
      </c>
      <c r="BJ13" s="178">
        <f t="shared" si="0"/>
        <v>0</v>
      </c>
      <c r="BK13" s="178">
        <f t="shared" si="0"/>
        <v>0</v>
      </c>
      <c r="BL13" s="178">
        <f t="shared" si="0"/>
        <v>100</v>
      </c>
      <c r="BM13" s="178">
        <f t="shared" si="0"/>
        <v>1690270.4</v>
      </c>
      <c r="BN13" s="178">
        <f t="shared" si="0"/>
        <v>0</v>
      </c>
      <c r="BO13" s="178">
        <f t="shared" si="0"/>
        <v>0</v>
      </c>
      <c r="BP13" s="178">
        <f t="shared" si="0"/>
        <v>0</v>
      </c>
      <c r="BQ13" s="178">
        <f t="shared" si="0"/>
        <v>0</v>
      </c>
      <c r="BR13" s="178">
        <f t="shared" si="0"/>
        <v>0</v>
      </c>
      <c r="BS13" s="178">
        <f t="shared" si="0"/>
        <v>0</v>
      </c>
      <c r="BT13" s="178">
        <f t="shared" si="0"/>
        <v>0</v>
      </c>
      <c r="BU13" s="178">
        <f t="shared" si="0"/>
        <v>0</v>
      </c>
      <c r="BV13" s="178">
        <f t="shared" si="0"/>
        <v>0</v>
      </c>
      <c r="BW13" s="178">
        <f t="shared" si="0"/>
        <v>0</v>
      </c>
      <c r="BX13" s="179">
        <f t="shared" si="0"/>
        <v>413</v>
      </c>
      <c r="BY13" s="178">
        <f t="shared" si="0"/>
        <v>7864584</v>
      </c>
      <c r="BZ13" s="180">
        <v>71</v>
      </c>
      <c r="CA13" s="180">
        <v>1131180.0100000016</v>
      </c>
      <c r="CB13" s="178">
        <f t="shared" ref="CB13:DE13" si="1">CB14+CB15+CB16+CB17+CB18+CB25+CB26</f>
        <v>400</v>
      </c>
      <c r="CC13" s="178">
        <f t="shared" si="1"/>
        <v>5669314.5599999996</v>
      </c>
      <c r="CD13" s="178">
        <f t="shared" si="1"/>
        <v>0</v>
      </c>
      <c r="CE13" s="178">
        <f t="shared" si="1"/>
        <v>0</v>
      </c>
      <c r="CF13" s="178">
        <f t="shared" si="1"/>
        <v>135</v>
      </c>
      <c r="CG13" s="178">
        <f t="shared" si="1"/>
        <v>2087379.84</v>
      </c>
      <c r="CH13" s="178">
        <f t="shared" si="1"/>
        <v>0</v>
      </c>
      <c r="CI13" s="178">
        <f t="shared" si="1"/>
        <v>0</v>
      </c>
      <c r="CJ13" s="178">
        <v>0</v>
      </c>
      <c r="CK13" s="178">
        <v>0</v>
      </c>
      <c r="CL13" s="178">
        <f t="shared" si="1"/>
        <v>60</v>
      </c>
      <c r="CM13" s="178">
        <f t="shared" si="1"/>
        <v>976684.79999999993</v>
      </c>
      <c r="CN13" s="178">
        <f t="shared" si="1"/>
        <v>0</v>
      </c>
      <c r="CO13" s="178">
        <f t="shared" si="1"/>
        <v>0</v>
      </c>
      <c r="CP13" s="178">
        <f t="shared" si="1"/>
        <v>25</v>
      </c>
      <c r="CQ13" s="178">
        <f t="shared" si="1"/>
        <v>432694.07999999996</v>
      </c>
      <c r="CR13" s="178">
        <f t="shared" si="1"/>
        <v>0</v>
      </c>
      <c r="CS13" s="178">
        <f t="shared" si="1"/>
        <v>0</v>
      </c>
      <c r="CT13" s="178">
        <f t="shared" si="1"/>
        <v>0</v>
      </c>
      <c r="CU13" s="178">
        <f t="shared" si="1"/>
        <v>0</v>
      </c>
      <c r="CV13" s="178">
        <f t="shared" si="1"/>
        <v>0</v>
      </c>
      <c r="CW13" s="178">
        <f t="shared" si="1"/>
        <v>0</v>
      </c>
      <c r="CX13" s="178">
        <f t="shared" si="1"/>
        <v>0</v>
      </c>
      <c r="CY13" s="178">
        <f t="shared" si="1"/>
        <v>0</v>
      </c>
      <c r="CZ13" s="178">
        <f t="shared" si="1"/>
        <v>5</v>
      </c>
      <c r="DA13" s="178">
        <f t="shared" si="1"/>
        <v>340167.25599999994</v>
      </c>
      <c r="DB13" s="178">
        <f t="shared" si="1"/>
        <v>0</v>
      </c>
      <c r="DC13" s="178">
        <f t="shared" si="1"/>
        <v>0</v>
      </c>
      <c r="DD13" s="178">
        <f t="shared" si="1"/>
        <v>4592</v>
      </c>
      <c r="DE13" s="178">
        <f t="shared" si="1"/>
        <v>167973349.33599997</v>
      </c>
    </row>
    <row r="14" spans="1:109" ht="30" x14ac:dyDescent="0.25">
      <c r="A14" s="23"/>
      <c r="B14" s="23">
        <v>1</v>
      </c>
      <c r="C14" s="108" t="s">
        <v>109</v>
      </c>
      <c r="D14" s="37" t="s">
        <v>110</v>
      </c>
      <c r="E14" s="38">
        <v>13520</v>
      </c>
      <c r="F14" s="39">
        <v>0.83</v>
      </c>
      <c r="G14" s="39"/>
      <c r="H14" s="40">
        <v>1</v>
      </c>
      <c r="I14" s="41"/>
      <c r="J14" s="38">
        <v>1.4</v>
      </c>
      <c r="K14" s="38">
        <v>1.68</v>
      </c>
      <c r="L14" s="38">
        <v>2.23</v>
      </c>
      <c r="M14" s="42">
        <v>2.57</v>
      </c>
      <c r="N14" s="77">
        <v>3</v>
      </c>
      <c r="O14" s="43">
        <f>SUM(N14*$E14*$F14*$H14*$J14*$O$11)</f>
        <v>47130.719999999994</v>
      </c>
      <c r="P14" s="45"/>
      <c r="Q14" s="43">
        <f>SUM(P14*$E14*$F14*$H14*$J14*$Q$11)</f>
        <v>0</v>
      </c>
      <c r="R14" s="45"/>
      <c r="S14" s="44">
        <f>SUM(R14*$E14*$F14*$H14*$J14*$S$11)</f>
        <v>0</v>
      </c>
      <c r="T14" s="45"/>
      <c r="U14" s="43">
        <f>SUM(T14*$E14*$F14*$H14*$J14*$U$11)</f>
        <v>0</v>
      </c>
      <c r="V14" s="45"/>
      <c r="W14" s="43">
        <f>SUM(V14*$E14*$F14*$H14*$J14*$W$11)</f>
        <v>0</v>
      </c>
      <c r="X14" s="44"/>
      <c r="Y14" s="44">
        <f>SUM(X14*$E14*$F14*$H14*$J14*$Y$11)</f>
        <v>0</v>
      </c>
      <c r="Z14" s="78"/>
      <c r="AA14" s="43">
        <f>SUM(Z14*$E14*$F14*$H14*$J14*$AA$11)</f>
        <v>0</v>
      </c>
      <c r="AB14" s="45"/>
      <c r="AC14" s="43">
        <f>SUM(AB14*$E14*$F14*$H14*$J14*$AC$11)</f>
        <v>0</v>
      </c>
      <c r="AD14" s="45"/>
      <c r="AE14" s="43">
        <f>SUM(AD14*$E14*$F14*$H14*$J14*$AE$11)</f>
        <v>0</v>
      </c>
      <c r="AF14" s="43">
        <v>0</v>
      </c>
      <c r="AG14" s="43">
        <v>0</v>
      </c>
      <c r="AH14" s="45"/>
      <c r="AI14" s="43">
        <f>SUM(AH14*$E14*$F14*$H14*$J14*$AI$11)</f>
        <v>0</v>
      </c>
      <c r="AJ14" s="45"/>
      <c r="AK14" s="43">
        <f>AJ14*$E14*$F14*$H14*$K14*$AK$11</f>
        <v>0</v>
      </c>
      <c r="AL14" s="85">
        <v>45</v>
      </c>
      <c r="AM14" s="43">
        <f>AL14*$E14*$F14*$H14*$K14*$AM$11</f>
        <v>848352.96</v>
      </c>
      <c r="AN14" s="78"/>
      <c r="AO14" s="43">
        <f>SUM(AN14*$E14*$F14*$H14*$J14*$AO$11)</f>
        <v>0</v>
      </c>
      <c r="AP14" s="44">
        <v>55</v>
      </c>
      <c r="AQ14" s="44">
        <f>SUM(AP14*$E14*$F14*$H14*$J14*$AQ$11)</f>
        <v>864063.2</v>
      </c>
      <c r="AR14" s="45">
        <v>650</v>
      </c>
      <c r="AS14" s="43">
        <f>SUM(AR14*$E14*$F14*$H14*$J14*$AS$11)</f>
        <v>10211656</v>
      </c>
      <c r="AT14" s="45"/>
      <c r="AU14" s="43">
        <f>SUM(AT14*$E14*$F14*$H14*$J14*$AU$11)</f>
        <v>0</v>
      </c>
      <c r="AV14" s="45"/>
      <c r="AW14" s="43">
        <f>SUM(AV14*$E14*$F14*$H14*$J14*$AW$11)</f>
        <v>0</v>
      </c>
      <c r="AX14" s="45"/>
      <c r="AY14" s="43">
        <f>SUM(AX14*$E14*$F14*$H14*$J14*$AY$11)</f>
        <v>0</v>
      </c>
      <c r="AZ14" s="44"/>
      <c r="BA14" s="43">
        <f>SUM(AZ14*$E14*$F14*$H14*$J14*$BA$11)</f>
        <v>0</v>
      </c>
      <c r="BB14" s="45"/>
      <c r="BC14" s="43">
        <f>SUM(BB14*$E14*$F14*$H14*$J14*$BC$11)</f>
        <v>0</v>
      </c>
      <c r="BD14" s="45">
        <v>40</v>
      </c>
      <c r="BE14" s="43">
        <f>SUM(BD14*$E14*$F14*$H14*$J14*$BE$11)</f>
        <v>628409.59999999998</v>
      </c>
      <c r="BF14" s="45"/>
      <c r="BG14" s="43">
        <f>SUM(BF14*$E14*$F14*$H14*$J14*$BG$11)</f>
        <v>0</v>
      </c>
      <c r="BH14" s="45"/>
      <c r="BI14" s="43">
        <f>SUM(BH14*$E14*$F14*$H14*$J14*$BI$11)</f>
        <v>0</v>
      </c>
      <c r="BJ14" s="45"/>
      <c r="BK14" s="43">
        <f>SUM(BJ14*$E14*$F14*$H14*$J14*$BK$11)</f>
        <v>0</v>
      </c>
      <c r="BL14" s="44">
        <v>70</v>
      </c>
      <c r="BM14" s="43">
        <f>SUM(BL14*$E14*$F14*$H14*$J14*$BM$11)</f>
        <v>1099716.8</v>
      </c>
      <c r="BN14" s="45"/>
      <c r="BO14" s="43">
        <f>BN14*$E14*$F14*$H14*$K14*$BO$11</f>
        <v>0</v>
      </c>
      <c r="BP14" s="45"/>
      <c r="BQ14" s="43">
        <f>BP14*$E14*$F14*$H14*$K14*$BQ$11</f>
        <v>0</v>
      </c>
      <c r="BR14" s="45"/>
      <c r="BS14" s="43">
        <f>BR14*$E14*$F14*$H14*$K14*$BS$11</f>
        <v>0</v>
      </c>
      <c r="BT14" s="45"/>
      <c r="BU14" s="43">
        <f>BT14*$E14*$F14*$H14*$K14*$BU$11</f>
        <v>0</v>
      </c>
      <c r="BV14" s="45"/>
      <c r="BW14" s="43">
        <f>BV14*$E14*$F14*$H14*$K14*$BW$11</f>
        <v>0</v>
      </c>
      <c r="BX14" s="46">
        <f>126+30</f>
        <v>156</v>
      </c>
      <c r="BY14" s="43">
        <f>BX14*$E14*$F14*$H14*$K14*$BY$11</f>
        <v>2940956.9279999998</v>
      </c>
      <c r="BZ14" s="47">
        <v>52</v>
      </c>
      <c r="CA14" s="47">
        <v>980319.29000000469</v>
      </c>
      <c r="CB14" s="44">
        <v>130</v>
      </c>
      <c r="CC14" s="43">
        <f>CB14*$E14*$F14*$H14*$K14*$CC$11</f>
        <v>2450797.44</v>
      </c>
      <c r="CD14" s="45"/>
      <c r="CE14" s="43">
        <f>CD14*$E14*$F14*$H14*$K14*$CE$11</f>
        <v>0</v>
      </c>
      <c r="CF14" s="44">
        <v>15</v>
      </c>
      <c r="CG14" s="43">
        <f>CF14*$E14*$F14*$H14*$K14*$CG$11</f>
        <v>282784.32</v>
      </c>
      <c r="CH14" s="45"/>
      <c r="CI14" s="43">
        <f>CH14*$E14*$F14*$H14*$K14*$CI$11</f>
        <v>0</v>
      </c>
      <c r="CJ14" s="43">
        <v>0</v>
      </c>
      <c r="CK14" s="43">
        <v>0</v>
      </c>
      <c r="CL14" s="45">
        <v>20</v>
      </c>
      <c r="CM14" s="43">
        <f>CL14*$E14*$F14*$H14*$K14*$CM$11</f>
        <v>377045.76000000001</v>
      </c>
      <c r="CN14" s="45"/>
      <c r="CO14" s="43">
        <f>CN14*$E14*$F14*$H14*$K14*$CO$11</f>
        <v>0</v>
      </c>
      <c r="CP14" s="44">
        <v>15</v>
      </c>
      <c r="CQ14" s="43">
        <f>CP14*$E14*$F14*$H14*$K14*$CQ$11</f>
        <v>282784.32</v>
      </c>
      <c r="CR14" s="45"/>
      <c r="CS14" s="43">
        <f>CR14*$E14*$F14*$H14*$K14*$CS$11</f>
        <v>0</v>
      </c>
      <c r="CT14" s="45"/>
      <c r="CU14" s="43">
        <f>CT14*$E14*$F14*$H14*$K14*$CU$11</f>
        <v>0</v>
      </c>
      <c r="CV14" s="45"/>
      <c r="CW14" s="43">
        <f>CV14*$E14*$F14*$H14*$L14*$CW$11</f>
        <v>0</v>
      </c>
      <c r="CX14" s="85"/>
      <c r="CY14" s="43">
        <f>CX14*$E14*$F14*$H14*$M14*$CY$11</f>
        <v>0</v>
      </c>
      <c r="CZ14" s="44"/>
      <c r="DA14" s="48">
        <f>CZ14*E14*F14*H14*J14*DA4</f>
        <v>0</v>
      </c>
      <c r="DB14" s="44"/>
      <c r="DC14" s="43"/>
      <c r="DD14" s="49">
        <f t="shared" ref="DD14:DD26" si="2">SUM(P14+N14+Z14+R14+T14+AB14+X14+V14+AD14+AJ14+AH14+AL14+AN14+AR14+BN14+BT14+AP14+BB14+BD14+CH14+CL14+CF14+CN14+CP14+BX14+CB14+AT14+AV14+AX14+AZ14+BP14+BR14+BV14+BF14+BH14+BJ14+BL14+CD14+CR14+CT14+CV14+CX14+CZ14+DB14)</f>
        <v>1199</v>
      </c>
      <c r="DE14" s="49">
        <f t="shared" ref="DE14:DE26" si="3">SUM(Q14+O14+AA14+S14+U14+AC14+Y14+W14+AE14+AK14+AI14+AM14+AO14+AS14+BO14+BU14+AQ14+BC14+BE14+CI14+CM14+CG14+CO14+CQ14+BY14+CC14+AU14+AW14+AY14+BA14+BQ14+BS14+BW14+BG14+BI14+BK14+BM14+CE14+CS14+CU14+CW14+CY14+DA14+DC14)</f>
        <v>20033698.048</v>
      </c>
    </row>
    <row r="15" spans="1:109" ht="15.75" x14ac:dyDescent="0.25">
      <c r="A15" s="23"/>
      <c r="B15" s="23">
        <v>2</v>
      </c>
      <c r="C15" s="108" t="s">
        <v>111</v>
      </c>
      <c r="D15" s="37" t="s">
        <v>112</v>
      </c>
      <c r="E15" s="38">
        <v>13520</v>
      </c>
      <c r="F15" s="39">
        <v>0.66</v>
      </c>
      <c r="G15" s="39"/>
      <c r="H15" s="40">
        <v>1</v>
      </c>
      <c r="I15" s="41"/>
      <c r="J15" s="38">
        <v>1.4</v>
      </c>
      <c r="K15" s="38">
        <v>1.68</v>
      </c>
      <c r="L15" s="38">
        <v>2.23</v>
      </c>
      <c r="M15" s="42">
        <v>2.57</v>
      </c>
      <c r="N15" s="77">
        <v>5</v>
      </c>
      <c r="O15" s="43">
        <f>SUM(N15*$E15*$F15*$H15*$J15*$O$11)</f>
        <v>62462.399999999994</v>
      </c>
      <c r="P15" s="45"/>
      <c r="Q15" s="43">
        <f>SUM(P15*$E15*$F15*$H15*$J15*$Q$11)</f>
        <v>0</v>
      </c>
      <c r="R15" s="45"/>
      <c r="S15" s="44">
        <f>SUM(R15*$E15*$F15*$H15*$J15*$S$11)</f>
        <v>0</v>
      </c>
      <c r="T15" s="45"/>
      <c r="U15" s="43">
        <f>SUM(T15*$E15*$F15*$H15*$J15*$U$11)</f>
        <v>0</v>
      </c>
      <c r="V15" s="45"/>
      <c r="W15" s="43">
        <f>SUM(V15*$E15*$F15*$H15*$J15*$W$11)</f>
        <v>0</v>
      </c>
      <c r="X15" s="44"/>
      <c r="Y15" s="44">
        <f>SUM(X15*$E15*$F15*$H15*$J15*$Y$11)</f>
        <v>0</v>
      </c>
      <c r="Z15" s="78"/>
      <c r="AA15" s="43">
        <f>SUM(Z15*$E15*$F15*$H15*$J15*$AA$11)</f>
        <v>0</v>
      </c>
      <c r="AB15" s="45"/>
      <c r="AC15" s="43">
        <f>SUM(AB15*$E15*$F15*$H15*$J15*$AC$11)</f>
        <v>0</v>
      </c>
      <c r="AD15" s="45"/>
      <c r="AE15" s="43">
        <f>SUM(AD15*$E15*$F15*$H15*$J15*$AE$11)</f>
        <v>0</v>
      </c>
      <c r="AF15" s="43">
        <v>0</v>
      </c>
      <c r="AG15" s="43">
        <v>0</v>
      </c>
      <c r="AH15" s="44">
        <v>10</v>
      </c>
      <c r="AI15" s="43">
        <f>SUM(AH15*$E15*$F15*$H15*$J15*$AI$11)</f>
        <v>124924.79999999999</v>
      </c>
      <c r="AJ15" s="45"/>
      <c r="AK15" s="43">
        <f>AJ15*$E15*$F15*$H15*$K15*$AK$11</f>
        <v>0</v>
      </c>
      <c r="AL15" s="44">
        <v>125</v>
      </c>
      <c r="AM15" s="43">
        <f>AL15*$E15*$F15*$H15*$K15*$AM$11</f>
        <v>1873872</v>
      </c>
      <c r="AN15" s="78"/>
      <c r="AO15" s="43">
        <f>SUM(AN15*$E15*$F15*$H15*$J15*$AO$11)</f>
        <v>0</v>
      </c>
      <c r="AP15" s="44">
        <v>70</v>
      </c>
      <c r="AQ15" s="44">
        <f>SUM(AP15*$E15*$F15*$H15*$J15*$AQ$11)</f>
        <v>874473.6</v>
      </c>
      <c r="AR15" s="45"/>
      <c r="AS15" s="43">
        <f>SUM(AR15*$E15*$F15*$H15*$J15*$AS$11)</f>
        <v>0</v>
      </c>
      <c r="AT15" s="45"/>
      <c r="AU15" s="43">
        <f>SUM(AT15*$E15*$F15*$H15*$J15*$AU$11)</f>
        <v>0</v>
      </c>
      <c r="AV15" s="45"/>
      <c r="AW15" s="43">
        <f>SUM(AV15*$E15*$F15*$H15*$J15*$AW$11)</f>
        <v>0</v>
      </c>
      <c r="AX15" s="45"/>
      <c r="AY15" s="43">
        <f>SUM(AX15*$E15*$F15*$H15*$J15*$AY$11)</f>
        <v>0</v>
      </c>
      <c r="AZ15" s="44"/>
      <c r="BA15" s="43">
        <f>SUM(AZ15*$E15*$F15*$H15*$J15*$BA$11)</f>
        <v>0</v>
      </c>
      <c r="BB15" s="45"/>
      <c r="BC15" s="43">
        <f>SUM(BB15*$E15*$F15*$H15*$J15*$BC$11)</f>
        <v>0</v>
      </c>
      <c r="BD15" s="45">
        <v>20</v>
      </c>
      <c r="BE15" s="43">
        <f>SUM(BD15*$E15*$F15*$H15*$J15*$BE$11)</f>
        <v>249849.59999999998</v>
      </c>
      <c r="BF15" s="45"/>
      <c r="BG15" s="43">
        <f>SUM(BF15*$E15*$F15*$H15*$J15*$BG$11)</f>
        <v>0</v>
      </c>
      <c r="BH15" s="45"/>
      <c r="BI15" s="43">
        <f>SUM(BH15*$E15*$F15*$H15*$J15*$BI$11)</f>
        <v>0</v>
      </c>
      <c r="BJ15" s="45"/>
      <c r="BK15" s="43">
        <f>SUM(BJ15*$E15*$F15*$H15*$J15*$BK$11)</f>
        <v>0</v>
      </c>
      <c r="BL15" s="44"/>
      <c r="BM15" s="43">
        <f>SUM(BL15*$E15*$F15*$H15*$J15*$BM$11)</f>
        <v>0</v>
      </c>
      <c r="BN15" s="45"/>
      <c r="BO15" s="43">
        <f>BN15*$E15*$F15*$H15*$K15*$BO$11</f>
        <v>0</v>
      </c>
      <c r="BP15" s="45"/>
      <c r="BQ15" s="43">
        <f>BP15*$E15*$F15*$H15*$K15*$BQ$11</f>
        <v>0</v>
      </c>
      <c r="BR15" s="45"/>
      <c r="BS15" s="43">
        <f>BR15*$E15*$F15*$H15*$K15*$BS$11</f>
        <v>0</v>
      </c>
      <c r="BT15" s="45"/>
      <c r="BU15" s="43">
        <f>BT15*$E15*$F15*$H15*$K15*$BU$11</f>
        <v>0</v>
      </c>
      <c r="BV15" s="45"/>
      <c r="BW15" s="43">
        <f>BV15*$E15*$F15*$H15*$K15*$BW$11</f>
        <v>0</v>
      </c>
      <c r="BX15" s="46">
        <v>37</v>
      </c>
      <c r="BY15" s="43">
        <f>BX15*$E15*$F15*$H15*$K15*$BY$11</f>
        <v>554666.11199999996</v>
      </c>
      <c r="BZ15" s="47">
        <v>14.166666666666664</v>
      </c>
      <c r="CA15" s="47">
        <v>212372.33999999962</v>
      </c>
      <c r="CB15" s="44">
        <v>70</v>
      </c>
      <c r="CC15" s="43">
        <f>CB15*$E15*$F15*$H15*$K15*$CC$11</f>
        <v>1049368.32</v>
      </c>
      <c r="CD15" s="45"/>
      <c r="CE15" s="43">
        <f>CD15*$E15*$F15*$H15*$K15*$CE$11</f>
        <v>0</v>
      </c>
      <c r="CF15" s="44">
        <v>115</v>
      </c>
      <c r="CG15" s="43">
        <f>CF15*$E15*$F15*$H15*$K15*$CG$11</f>
        <v>1723962.24</v>
      </c>
      <c r="CH15" s="45"/>
      <c r="CI15" s="43">
        <f>CH15*$E15*$F15*$H15*$K15*$CI$11</f>
        <v>0</v>
      </c>
      <c r="CJ15" s="43">
        <v>0</v>
      </c>
      <c r="CK15" s="43">
        <v>0</v>
      </c>
      <c r="CL15" s="45">
        <v>40</v>
      </c>
      <c r="CM15" s="43">
        <f>CL15*$E15*$F15*$H15*$K15*$CM$11</f>
        <v>599639.03999999992</v>
      </c>
      <c r="CN15" s="45"/>
      <c r="CO15" s="43">
        <f>CN15*$E15*$F15*$H15*$K15*$CO$11</f>
        <v>0</v>
      </c>
      <c r="CP15" s="44">
        <v>10</v>
      </c>
      <c r="CQ15" s="43">
        <f>CP15*$E15*$F15*$H15*$K15*$CQ$11</f>
        <v>149909.75999999998</v>
      </c>
      <c r="CR15" s="45"/>
      <c r="CS15" s="43">
        <f>CR15*$E15*$F15*$H15*$K15*$CS$11</f>
        <v>0</v>
      </c>
      <c r="CT15" s="45"/>
      <c r="CU15" s="43">
        <f>CT15*$E15*$F15*$H15*$K15*$CU$11</f>
        <v>0</v>
      </c>
      <c r="CV15" s="45"/>
      <c r="CW15" s="43">
        <f>CV15*$E15*$F15*$H15*$L15*$CW$11</f>
        <v>0</v>
      </c>
      <c r="CX15" s="85"/>
      <c r="CY15" s="43">
        <f>CX15*$E15*$F15*$H15*$M15*$CY$11</f>
        <v>0</v>
      </c>
      <c r="CZ15" s="44"/>
      <c r="DA15" s="43">
        <f>CZ15*E15*F15*H15</f>
        <v>0</v>
      </c>
      <c r="DB15" s="44"/>
      <c r="DC15" s="43"/>
      <c r="DD15" s="49">
        <f t="shared" si="2"/>
        <v>502</v>
      </c>
      <c r="DE15" s="49">
        <f t="shared" si="3"/>
        <v>7263127.8719999995</v>
      </c>
    </row>
    <row r="16" spans="1:109" ht="30" x14ac:dyDescent="0.25">
      <c r="A16" s="23"/>
      <c r="B16" s="23">
        <v>3</v>
      </c>
      <c r="C16" s="108" t="s">
        <v>113</v>
      </c>
      <c r="D16" s="37" t="s">
        <v>114</v>
      </c>
      <c r="E16" s="38">
        <v>13520</v>
      </c>
      <c r="F16" s="38">
        <v>0.71</v>
      </c>
      <c r="G16" s="38"/>
      <c r="H16" s="40">
        <v>1</v>
      </c>
      <c r="I16" s="41"/>
      <c r="J16" s="38">
        <v>1.4</v>
      </c>
      <c r="K16" s="38">
        <v>1.68</v>
      </c>
      <c r="L16" s="38">
        <v>2.23</v>
      </c>
      <c r="M16" s="42">
        <v>2.57</v>
      </c>
      <c r="N16" s="77">
        <v>24</v>
      </c>
      <c r="O16" s="43">
        <f>SUM(N16*$E16*$F16*$H16*$J16*$O$11)</f>
        <v>322533.11999999994</v>
      </c>
      <c r="P16" s="45">
        <v>0</v>
      </c>
      <c r="Q16" s="43">
        <f>SUM(P16*$E16*$F16*$H16*$J16*$Q$11)</f>
        <v>0</v>
      </c>
      <c r="R16" s="45">
        <v>0</v>
      </c>
      <c r="S16" s="44">
        <f>SUM(R16*$E16*$F16*$H16*$J16*$S$11)</f>
        <v>0</v>
      </c>
      <c r="T16" s="45">
        <v>0</v>
      </c>
      <c r="U16" s="43">
        <f>SUM(T16*$E16*$F16*$H16*$J16*$U$11)</f>
        <v>0</v>
      </c>
      <c r="V16" s="45">
        <v>0</v>
      </c>
      <c r="W16" s="43">
        <f>SUM(V16*$E16*$F16*$H16*$J16*$W$11)</f>
        <v>0</v>
      </c>
      <c r="X16" s="45"/>
      <c r="Y16" s="44">
        <f>SUM(X16*$E16*$F16*$H16*$J16*$Y$11)</f>
        <v>0</v>
      </c>
      <c r="Z16" s="78"/>
      <c r="AA16" s="43">
        <f>SUM(Z16*$E16*$F16*$H16*$J16*$AA$11)</f>
        <v>0</v>
      </c>
      <c r="AB16" s="45">
        <v>0</v>
      </c>
      <c r="AC16" s="43">
        <f>SUM(AB16*$E16*$F16*$H16*$J16*$AC$11)</f>
        <v>0</v>
      </c>
      <c r="AD16" s="45">
        <v>0</v>
      </c>
      <c r="AE16" s="43">
        <f>SUM(AD16*$E16*$F16*$H16*$J16*$AE$11)</f>
        <v>0</v>
      </c>
      <c r="AF16" s="43">
        <v>0</v>
      </c>
      <c r="AG16" s="43">
        <v>0</v>
      </c>
      <c r="AH16" s="44">
        <v>10</v>
      </c>
      <c r="AI16" s="43">
        <f>SUM(AH16*$E16*$F16*$H16*$J16*$AI$11)</f>
        <v>134388.79999999999</v>
      </c>
      <c r="AJ16" s="45">
        <v>0</v>
      </c>
      <c r="AK16" s="43">
        <f>AJ16*$E16*$F16*$H16*$K16*$AK$11</f>
        <v>0</v>
      </c>
      <c r="AL16" s="45"/>
      <c r="AM16" s="43">
        <f>AL16*$E16*$F16*$H16*$K16*$AM$11</f>
        <v>0</v>
      </c>
      <c r="AN16" s="78"/>
      <c r="AO16" s="43">
        <f>SUM(AN16*$E16*$F16*$H16*$J16*$AO$11)</f>
        <v>0</v>
      </c>
      <c r="AP16" s="44">
        <v>158</v>
      </c>
      <c r="AQ16" s="44">
        <f>SUM(AP16*$E16*$F16*$H16*$J16*$AQ$11)</f>
        <v>2123343.0399999996</v>
      </c>
      <c r="AR16" s="45">
        <v>0</v>
      </c>
      <c r="AS16" s="43">
        <f>SUM(AR16*$E16*$F16*$H16*$J16*$AS$11)</f>
        <v>0</v>
      </c>
      <c r="AT16" s="45">
        <v>0</v>
      </c>
      <c r="AU16" s="43">
        <f>SUM(AT16*$E16*$F16*$H16*$J16*$AU$11)</f>
        <v>0</v>
      </c>
      <c r="AV16" s="45"/>
      <c r="AW16" s="43">
        <f>SUM(AV16*$E16*$F16*$H16*$J16*$AW$11)</f>
        <v>0</v>
      </c>
      <c r="AX16" s="45"/>
      <c r="AY16" s="43">
        <f>SUM(AX16*$E16*$F16*$H16*$J16*$AY$11)</f>
        <v>0</v>
      </c>
      <c r="AZ16" s="45"/>
      <c r="BA16" s="43">
        <f>SUM(AZ16*$E16*$F16*$H16*$J16*$BA$11)</f>
        <v>0</v>
      </c>
      <c r="BB16" s="45"/>
      <c r="BC16" s="43">
        <f>SUM(BB16*$E16*$F16*$H16*$J16*$BC$11)</f>
        <v>0</v>
      </c>
      <c r="BD16" s="45">
        <v>45</v>
      </c>
      <c r="BE16" s="43">
        <f>SUM(BD16*$E16*$F16*$H16*$J16*$BE$11)</f>
        <v>604749.6</v>
      </c>
      <c r="BF16" s="45">
        <v>0</v>
      </c>
      <c r="BG16" s="43">
        <f>SUM(BF16*$E16*$F16*$H16*$J16*$BG$11)</f>
        <v>0</v>
      </c>
      <c r="BH16" s="45">
        <v>0</v>
      </c>
      <c r="BI16" s="43">
        <f>SUM(BH16*$E16*$F16*$H16*$J16*$BI$11)</f>
        <v>0</v>
      </c>
      <c r="BJ16" s="45"/>
      <c r="BK16" s="43">
        <f>SUM(BJ16*$E16*$F16*$H16*$J16*$BK$11)</f>
        <v>0</v>
      </c>
      <c r="BL16" s="45"/>
      <c r="BM16" s="43">
        <f>SUM(BL16*$E16*$F16*$H16*$J16*$BM$11)</f>
        <v>0</v>
      </c>
      <c r="BN16" s="45">
        <v>0</v>
      </c>
      <c r="BO16" s="43">
        <f>BN16*$E16*$F16*$H16*$K16*$BO$11</f>
        <v>0</v>
      </c>
      <c r="BP16" s="45">
        <v>0</v>
      </c>
      <c r="BQ16" s="43">
        <f>BP16*$E16*$F16*$H16*$K16*$BQ$11</f>
        <v>0</v>
      </c>
      <c r="BR16" s="45">
        <v>0</v>
      </c>
      <c r="BS16" s="43">
        <f>BR16*$E16*$F16*$H16*$K16*$BS$11</f>
        <v>0</v>
      </c>
      <c r="BT16" s="45">
        <v>0</v>
      </c>
      <c r="BU16" s="43">
        <f>BT16*$E16*$F16*$H16*$K16*$BU$11</f>
        <v>0</v>
      </c>
      <c r="BV16" s="45">
        <v>0</v>
      </c>
      <c r="BW16" s="43">
        <f>BV16*$E16*$F16*$H16*$K16*$BW$11</f>
        <v>0</v>
      </c>
      <c r="BX16" s="46">
        <v>113</v>
      </c>
      <c r="BY16" s="43">
        <f>BX16*$E16*$F16*$H16*$K16*$BY$11</f>
        <v>1822312.1279999998</v>
      </c>
      <c r="BZ16" s="47">
        <v>24.833333333333343</v>
      </c>
      <c r="CA16" s="47">
        <v>398060.09999999637</v>
      </c>
      <c r="CB16" s="44">
        <v>20</v>
      </c>
      <c r="CC16" s="43">
        <f>CB16*$E16*$F16*$H16*$K16*$CC$11</f>
        <v>322533.12</v>
      </c>
      <c r="CD16" s="45"/>
      <c r="CE16" s="43">
        <f>CD16*$E16*$F16*$H16*$K16*$CE$11</f>
        <v>0</v>
      </c>
      <c r="CF16" s="44">
        <v>5</v>
      </c>
      <c r="CG16" s="43">
        <f>CF16*$E16*$F16*$H16*$K16*$CG$11</f>
        <v>80633.279999999999</v>
      </c>
      <c r="CH16" s="45">
        <v>0</v>
      </c>
      <c r="CI16" s="43">
        <f>CH16*$E16*$F16*$H16*$K16*$CI$11</f>
        <v>0</v>
      </c>
      <c r="CJ16" s="43">
        <v>0</v>
      </c>
      <c r="CK16" s="43">
        <v>0</v>
      </c>
      <c r="CL16" s="45"/>
      <c r="CM16" s="43">
        <f>CL16*$E16*$F16*$H16*$K16*$CM$11</f>
        <v>0</v>
      </c>
      <c r="CN16" s="45"/>
      <c r="CO16" s="43">
        <f>CN16*$E16*$F16*$H16*$K16*$CO$11</f>
        <v>0</v>
      </c>
      <c r="CP16" s="45"/>
      <c r="CQ16" s="43">
        <f>CP16*$E16*$F16*$H16*$K16*$CQ$11</f>
        <v>0</v>
      </c>
      <c r="CR16" s="45"/>
      <c r="CS16" s="43">
        <f>CR16*$E16*$F16*$H16*$K16*$CS$11</f>
        <v>0</v>
      </c>
      <c r="CT16" s="45">
        <v>0</v>
      </c>
      <c r="CU16" s="43">
        <f>CT16*$E16*$F16*$H16*$K16*$CU$11</f>
        <v>0</v>
      </c>
      <c r="CV16" s="45">
        <v>0</v>
      </c>
      <c r="CW16" s="43">
        <f>CV16*$E16*$F16*$H16*$L16*$CW$11</f>
        <v>0</v>
      </c>
      <c r="CX16" s="85"/>
      <c r="CY16" s="43">
        <f>CX16*$E16*$F16*$H16*$M16*$CY$11</f>
        <v>0</v>
      </c>
      <c r="CZ16" s="44"/>
      <c r="DA16" s="43">
        <f>CZ16*E16*F16*H16</f>
        <v>0</v>
      </c>
      <c r="DB16" s="44"/>
      <c r="DC16" s="43"/>
      <c r="DD16" s="49">
        <f t="shared" si="2"/>
        <v>375</v>
      </c>
      <c r="DE16" s="49">
        <f t="shared" si="3"/>
        <v>5410493.0879999995</v>
      </c>
    </row>
    <row r="17" spans="1:109" ht="30" x14ac:dyDescent="0.25">
      <c r="A17" s="23"/>
      <c r="B17" s="23">
        <v>4</v>
      </c>
      <c r="C17" s="108" t="s">
        <v>115</v>
      </c>
      <c r="D17" s="37" t="s">
        <v>116</v>
      </c>
      <c r="E17" s="38">
        <v>13520</v>
      </c>
      <c r="F17" s="38">
        <v>1.06</v>
      </c>
      <c r="G17" s="38"/>
      <c r="H17" s="40">
        <v>1</v>
      </c>
      <c r="I17" s="41"/>
      <c r="J17" s="38">
        <v>1.4</v>
      </c>
      <c r="K17" s="38">
        <v>1.68</v>
      </c>
      <c r="L17" s="38">
        <v>2.23</v>
      </c>
      <c r="M17" s="42">
        <v>2.57</v>
      </c>
      <c r="N17" s="77">
        <v>72</v>
      </c>
      <c r="O17" s="43">
        <f>SUM(N17*$E17*$F17*$H17*$J17*$O$11)</f>
        <v>1444584.96</v>
      </c>
      <c r="P17" s="45">
        <v>0</v>
      </c>
      <c r="Q17" s="43">
        <f>SUM(P17*$E17*$F17*$H17*$J17*$Q$11)</f>
        <v>0</v>
      </c>
      <c r="R17" s="45">
        <v>0</v>
      </c>
      <c r="S17" s="44">
        <f>SUM(R17*$E17*$F17*$H17*$J17*$S$11)</f>
        <v>0</v>
      </c>
      <c r="T17" s="45">
        <v>0</v>
      </c>
      <c r="U17" s="43">
        <f>SUM(T17*$E17*$F17*$H17*$J17*$U$11)</f>
        <v>0</v>
      </c>
      <c r="V17" s="45">
        <v>0</v>
      </c>
      <c r="W17" s="43">
        <f>SUM(V17*$E17*$F17*$H17*$J17*$W$11)</f>
        <v>0</v>
      </c>
      <c r="X17" s="45"/>
      <c r="Y17" s="44">
        <f>SUM(X17*$E17*$F17*$H17*$J17*$Y$11)</f>
        <v>0</v>
      </c>
      <c r="Z17" s="78"/>
      <c r="AA17" s="43">
        <f>SUM(Z17*$E17*$F17*$H17*$J17*$AA$11)</f>
        <v>0</v>
      </c>
      <c r="AB17" s="45">
        <v>0</v>
      </c>
      <c r="AC17" s="43">
        <f>SUM(AB17*$E17*$F17*$H17*$J17*$AC$11)</f>
        <v>0</v>
      </c>
      <c r="AD17" s="45">
        <v>0</v>
      </c>
      <c r="AE17" s="43">
        <f>SUM(AD17*$E17*$F17*$H17*$J17*$AE$11)</f>
        <v>0</v>
      </c>
      <c r="AF17" s="43">
        <v>0</v>
      </c>
      <c r="AG17" s="43">
        <v>0</v>
      </c>
      <c r="AH17" s="44">
        <v>15</v>
      </c>
      <c r="AI17" s="43">
        <f>SUM(AH17*$E17*$F17*$H17*$J17*$AI$11)</f>
        <v>300955.19999999995</v>
      </c>
      <c r="AJ17" s="45">
        <v>0</v>
      </c>
      <c r="AK17" s="43">
        <f>AJ17*$E17*$F17*$H17*$K17*$AK$11</f>
        <v>0</v>
      </c>
      <c r="AL17" s="45"/>
      <c r="AM17" s="43">
        <f>AL17*$E17*$F17*$H17*$K17*$AM$11</f>
        <v>0</v>
      </c>
      <c r="AN17" s="78"/>
      <c r="AO17" s="43">
        <f>SUM(AN17*$E17*$F17*$H17*$J17*$AO$11)</f>
        <v>0</v>
      </c>
      <c r="AP17" s="44">
        <v>582</v>
      </c>
      <c r="AQ17" s="44">
        <f>SUM(AP17*$E17*$F17*$H17*$J17*$AQ$11)</f>
        <v>11677061.76</v>
      </c>
      <c r="AR17" s="45">
        <v>0</v>
      </c>
      <c r="AS17" s="43">
        <f>SUM(AR17*$E17*$F17*$H17*$J17*$AS$11)</f>
        <v>0</v>
      </c>
      <c r="AT17" s="45">
        <v>0</v>
      </c>
      <c r="AU17" s="43">
        <f>SUM(AT17*$E17*$F17*$H17*$J17*$AU$11)</f>
        <v>0</v>
      </c>
      <c r="AV17" s="45"/>
      <c r="AW17" s="43">
        <f>SUM(AV17*$E17*$F17*$H17*$J17*$AW$11)</f>
        <v>0</v>
      </c>
      <c r="AX17" s="45"/>
      <c r="AY17" s="43">
        <f>SUM(AX17*$E17*$F17*$H17*$J17*$AY$11)</f>
        <v>0</v>
      </c>
      <c r="AZ17" s="45"/>
      <c r="BA17" s="43">
        <f>SUM(AZ17*$E17*$F17*$H17*$J17*$BA$11)</f>
        <v>0</v>
      </c>
      <c r="BB17" s="45"/>
      <c r="BC17" s="43">
        <f>SUM(BB17*$E17*$F17*$H17*$J17*$BC$11)</f>
        <v>0</v>
      </c>
      <c r="BD17" s="45">
        <v>30</v>
      </c>
      <c r="BE17" s="43">
        <f>SUM(BD17*$E17*$F17*$H17*$J17*$BE$11)</f>
        <v>601910.39999999991</v>
      </c>
      <c r="BF17" s="45">
        <v>0</v>
      </c>
      <c r="BG17" s="43">
        <f>SUM(BF17*$E17*$F17*$H17*$J17*$BG$11)</f>
        <v>0</v>
      </c>
      <c r="BH17" s="45">
        <v>0</v>
      </c>
      <c r="BI17" s="43">
        <f>SUM(BH17*$E17*$F17*$H17*$J17*$BI$11)</f>
        <v>0</v>
      </c>
      <c r="BJ17" s="45"/>
      <c r="BK17" s="43">
        <f>SUM(BJ17*$E17*$F17*$H17*$J17*$BK$11)</f>
        <v>0</v>
      </c>
      <c r="BL17" s="45"/>
      <c r="BM17" s="43">
        <f>SUM(BL17*$E17*$F17*$H17*$J17*$BM$11)</f>
        <v>0</v>
      </c>
      <c r="BN17" s="45">
        <v>0</v>
      </c>
      <c r="BO17" s="43">
        <f>BN17*$E17*$F17*$H17*$K17*$BO$11</f>
        <v>0</v>
      </c>
      <c r="BP17" s="45">
        <v>0</v>
      </c>
      <c r="BQ17" s="43">
        <f>BP17*$E17*$F17*$H17*$K17*$BQ$11</f>
        <v>0</v>
      </c>
      <c r="BR17" s="45">
        <v>0</v>
      </c>
      <c r="BS17" s="43">
        <f>BR17*$E17*$F17*$H17*$K17*$BS$11</f>
        <v>0</v>
      </c>
      <c r="BT17" s="45">
        <v>0</v>
      </c>
      <c r="BU17" s="43">
        <f>BT17*$E17*$F17*$H17*$K17*$BU$11</f>
        <v>0</v>
      </c>
      <c r="BV17" s="45">
        <v>0</v>
      </c>
      <c r="BW17" s="43">
        <f>BV17*$E17*$F17*$H17*$K17*$BW$11</f>
        <v>0</v>
      </c>
      <c r="BX17" s="72">
        <f>14+28</f>
        <v>42</v>
      </c>
      <c r="BY17" s="43">
        <f>BX17*$E17*$F17*$H17*$K17*$BY$11</f>
        <v>1011209.472</v>
      </c>
      <c r="BZ17" s="47">
        <v>28.333333333333332</v>
      </c>
      <c r="CA17" s="47">
        <v>682165.28000000049</v>
      </c>
      <c r="CB17" s="44">
        <v>30</v>
      </c>
      <c r="CC17" s="43">
        <f>CB17*$E17*$F17*$H17*$K17*$CC$11</f>
        <v>722292.48</v>
      </c>
      <c r="CD17" s="45"/>
      <c r="CE17" s="43">
        <f>CD17*$E17*$F17*$H17*$K17*$CE$11</f>
        <v>0</v>
      </c>
      <c r="CF17" s="45">
        <v>0</v>
      </c>
      <c r="CG17" s="43">
        <f>CF17*$E17*$F17*$H17*$K17*$CG$11</f>
        <v>0</v>
      </c>
      <c r="CH17" s="45">
        <v>0</v>
      </c>
      <c r="CI17" s="43">
        <f>CH17*$E17*$F17*$H17*$K17*$CI$11</f>
        <v>0</v>
      </c>
      <c r="CJ17" s="43">
        <v>0</v>
      </c>
      <c r="CK17" s="43">
        <v>0</v>
      </c>
      <c r="CL17" s="45"/>
      <c r="CM17" s="43">
        <f>CL17*$E17*$F17*$H17*$K17*$CM$11</f>
        <v>0</v>
      </c>
      <c r="CN17" s="45"/>
      <c r="CO17" s="43">
        <f>CN17*$E17*$F17*$H17*$K17*$CO$11</f>
        <v>0</v>
      </c>
      <c r="CP17" s="45"/>
      <c r="CQ17" s="43">
        <f>CP17*$E17*$F17*$H17*$K17*$CQ$11</f>
        <v>0</v>
      </c>
      <c r="CR17" s="45"/>
      <c r="CS17" s="43">
        <f>CR17*$E17*$F17*$H17*$K17*$CS$11</f>
        <v>0</v>
      </c>
      <c r="CT17" s="45">
        <v>0</v>
      </c>
      <c r="CU17" s="43">
        <f>CT17*$E17*$F17*$H17*$K17*$CU$11</f>
        <v>0</v>
      </c>
      <c r="CV17" s="45">
        <v>0</v>
      </c>
      <c r="CW17" s="43">
        <f>CV17*$E17*$F17*$H17*$L17*$CW$11</f>
        <v>0</v>
      </c>
      <c r="CX17" s="45"/>
      <c r="CY17" s="43">
        <f>CX17*$E17*$F17*$H17*$M17*$CY$11</f>
        <v>0</v>
      </c>
      <c r="CZ17" s="44"/>
      <c r="DA17" s="43">
        <f>CZ17*E17*F17*H17</f>
        <v>0</v>
      </c>
      <c r="DB17" s="44"/>
      <c r="DC17" s="43"/>
      <c r="DD17" s="49">
        <f t="shared" si="2"/>
        <v>771</v>
      </c>
      <c r="DE17" s="49">
        <f t="shared" si="3"/>
        <v>15758014.272</v>
      </c>
    </row>
    <row r="18" spans="1:109" s="62" customFormat="1" ht="42.75" hidden="1" x14ac:dyDescent="0.25">
      <c r="A18" s="50"/>
      <c r="B18" s="50">
        <v>5</v>
      </c>
      <c r="C18" s="108" t="s">
        <v>117</v>
      </c>
      <c r="D18" s="51" t="s">
        <v>118</v>
      </c>
      <c r="E18" s="38">
        <v>13520</v>
      </c>
      <c r="F18" s="52">
        <v>9.7899999999999991</v>
      </c>
      <c r="G18" s="52"/>
      <c r="H18" s="40">
        <v>1</v>
      </c>
      <c r="I18" s="53"/>
      <c r="J18" s="54">
        <v>1.4</v>
      </c>
      <c r="K18" s="54">
        <v>1.68</v>
      </c>
      <c r="L18" s="54">
        <v>2.23</v>
      </c>
      <c r="M18" s="55">
        <v>2.57</v>
      </c>
      <c r="N18" s="181">
        <v>0</v>
      </c>
      <c r="O18" s="56">
        <f>SUM(N18*$E18*$F18*$H18*$J18*$O$11)</f>
        <v>0</v>
      </c>
      <c r="P18" s="181">
        <v>0</v>
      </c>
      <c r="Q18" s="56">
        <f>SUM(P18*$E18*$F18*$H18*$J18*$Q$11)</f>
        <v>0</v>
      </c>
      <c r="R18" s="181">
        <v>0</v>
      </c>
      <c r="S18" s="57">
        <f>SUM(R18*$E18*$F18*$H18*$J18*$S$11)</f>
        <v>0</v>
      </c>
      <c r="T18" s="78">
        <v>0</v>
      </c>
      <c r="U18" s="56">
        <f>SUM(T18*$E18*$F18*$H18*$J18*$U$11)</f>
        <v>0</v>
      </c>
      <c r="V18" s="181">
        <f>V19+V20+V21+V22+V23+V24</f>
        <v>900</v>
      </c>
      <c r="W18" s="56">
        <f>SUM(W19:W24)</f>
        <v>108774105.43999997</v>
      </c>
      <c r="X18" s="181">
        <f>X19+X20+X21+X22+X23+X24</f>
        <v>0</v>
      </c>
      <c r="Y18" s="57">
        <f>SUM(X18*$E18*$F18*$H18*$J18*$Y$11)</f>
        <v>0</v>
      </c>
      <c r="Z18" s="181">
        <v>0</v>
      </c>
      <c r="AA18" s="56">
        <f>SUM(Z18*$E18*$F18*$H18*$J18*$AA$11)</f>
        <v>0</v>
      </c>
      <c r="AB18" s="181">
        <v>0</v>
      </c>
      <c r="AC18" s="56">
        <f>SUM(AB18*$E18*$F18*$H18*$J18*$AC$11)</f>
        <v>0</v>
      </c>
      <c r="AD18" s="181">
        <v>0</v>
      </c>
      <c r="AE18" s="56">
        <f>SUM(AD18*$E18*$F18*$H18*$J18*$AE$11)</f>
        <v>0</v>
      </c>
      <c r="AF18" s="58">
        <v>0</v>
      </c>
      <c r="AG18" s="58">
        <v>0</v>
      </c>
      <c r="AH18" s="181">
        <v>0</v>
      </c>
      <c r="AI18" s="56">
        <f>SUM(AH18*$E18*$F18*$H18*$J18*$AI$11)</f>
        <v>0</v>
      </c>
      <c r="AJ18" s="181">
        <v>0</v>
      </c>
      <c r="AK18" s="56">
        <f>AJ18*$E18*$F18*$H18*$K18*$AK$11</f>
        <v>0</v>
      </c>
      <c r="AL18" s="181">
        <v>0</v>
      </c>
      <c r="AM18" s="56">
        <f>AL18*$E18*$F18*$H18*$K18*$AM$11</f>
        <v>0</v>
      </c>
      <c r="AN18" s="181"/>
      <c r="AO18" s="56">
        <f>SUM(AN18*$E18*$F18*$H18*$J18*$AO$11)</f>
        <v>0</v>
      </c>
      <c r="AP18" s="181"/>
      <c r="AQ18" s="57">
        <f>SUM(AP18*$E18*$F18*$H18*$J18*$AQ$11)</f>
        <v>0</v>
      </c>
      <c r="AR18" s="181">
        <v>0</v>
      </c>
      <c r="AS18" s="56">
        <f>SUM(AR18*$E18*$F18*$H18*$J18*$AS$11)</f>
        <v>0</v>
      </c>
      <c r="AT18" s="181">
        <v>0</v>
      </c>
      <c r="AU18" s="56">
        <f>SUM(AT18*$E18*$F18*$H18*$J18*$AU$11)</f>
        <v>0</v>
      </c>
      <c r="AV18" s="181">
        <v>0</v>
      </c>
      <c r="AW18" s="56">
        <f>SUM(AV18*$E18*$F18*$H18*$J18*$AW$11)</f>
        <v>0</v>
      </c>
      <c r="AX18" s="181">
        <v>0</v>
      </c>
      <c r="AY18" s="56">
        <f>SUM(AX18*$E18*$F18*$H18*$J18*$AY$11)</f>
        <v>0</v>
      </c>
      <c r="AZ18" s="181">
        <v>0</v>
      </c>
      <c r="BA18" s="56">
        <f>SUM(AZ18*$E18*$F18*$H18*$J18*$BA$11)</f>
        <v>0</v>
      </c>
      <c r="BB18" s="181"/>
      <c r="BC18" s="56">
        <f>SUM(BB18*$E18*$F18*$H18*$J18*$BC$11)</f>
        <v>0</v>
      </c>
      <c r="BD18" s="181">
        <v>0</v>
      </c>
      <c r="BE18" s="56">
        <f>SUM(BD18*$E18*$F18*$H18*$J18*$BE$11)</f>
        <v>0</v>
      </c>
      <c r="BF18" s="181">
        <v>0</v>
      </c>
      <c r="BG18" s="56">
        <f>SUM(BF18*$E18*$F18*$H18*$J18*$BG$11)</f>
        <v>0</v>
      </c>
      <c r="BH18" s="181">
        <v>0</v>
      </c>
      <c r="BI18" s="56">
        <f>SUM(BH18*$E18*$F18*$H18*$J18*$BI$11)</f>
        <v>0</v>
      </c>
      <c r="BJ18" s="181"/>
      <c r="BK18" s="56">
        <f>SUM(BJ18*$E18*$F18*$H18*$J18*$BK$11)</f>
        <v>0</v>
      </c>
      <c r="BL18" s="181">
        <v>0</v>
      </c>
      <c r="BM18" s="56">
        <f>SUM(BL18*$E18*$F18*$H18*$J18*$BM$11)</f>
        <v>0</v>
      </c>
      <c r="BN18" s="181">
        <v>0</v>
      </c>
      <c r="BO18" s="56">
        <f>BN18*$E18*$F18*$H18*$K18*$BO$11</f>
        <v>0</v>
      </c>
      <c r="BP18" s="59">
        <v>0</v>
      </c>
      <c r="BQ18" s="56">
        <f>BP18*$E18*$F18*$H18*$K18*$BQ$11</f>
        <v>0</v>
      </c>
      <c r="BR18" s="59">
        <v>0</v>
      </c>
      <c r="BS18" s="56">
        <f>BR18*$E18*$F18*$H18*$K18*$BS$11</f>
        <v>0</v>
      </c>
      <c r="BT18" s="181">
        <v>0</v>
      </c>
      <c r="BU18" s="56">
        <f>BT18*$E18*$F18*$H18*$K18*$BU$11</f>
        <v>0</v>
      </c>
      <c r="BV18" s="181">
        <v>0</v>
      </c>
      <c r="BW18" s="56">
        <f>BV18*$E18*$F18*$H18*$K18*$BW$11</f>
        <v>0</v>
      </c>
      <c r="BX18" s="60">
        <v>0</v>
      </c>
      <c r="BY18" s="56">
        <f>BX18*$E18*$F18*$H18*$K18*$BY$11</f>
        <v>0</v>
      </c>
      <c r="BZ18" s="61">
        <v>0</v>
      </c>
      <c r="CA18" s="61">
        <v>0</v>
      </c>
      <c r="CB18" s="181">
        <v>0</v>
      </c>
      <c r="CC18" s="56">
        <f>CB18*$E18*$F18*$H18*$K18*$CC$11</f>
        <v>0</v>
      </c>
      <c r="CD18" s="181">
        <v>0</v>
      </c>
      <c r="CE18" s="56">
        <f>CD18*$E18*$F18*$H18*$K18*$CE$11</f>
        <v>0</v>
      </c>
      <c r="CF18" s="181">
        <v>0</v>
      </c>
      <c r="CG18" s="56">
        <f>CF18*$E18*$F18*$H18*$K18*$CG$11</f>
        <v>0</v>
      </c>
      <c r="CH18" s="181">
        <v>0</v>
      </c>
      <c r="CI18" s="56">
        <f>CH18*$E18*$F18*$H18*$K18*$CI$11</f>
        <v>0</v>
      </c>
      <c r="CJ18" s="58">
        <v>0</v>
      </c>
      <c r="CK18" s="58">
        <v>0</v>
      </c>
      <c r="CL18" s="181">
        <v>0</v>
      </c>
      <c r="CM18" s="56">
        <f>CL18*$E18*$F18*$H18*$K18*$CM$11</f>
        <v>0</v>
      </c>
      <c r="CN18" s="181"/>
      <c r="CO18" s="56">
        <f>CN18*$E18*$F18*$H18*$K18*$CO$11</f>
        <v>0</v>
      </c>
      <c r="CP18" s="181">
        <v>0</v>
      </c>
      <c r="CQ18" s="56">
        <f>CP18*$E18*$F18*$H18*$K18*$CQ$11</f>
        <v>0</v>
      </c>
      <c r="CR18" s="181">
        <v>0</v>
      </c>
      <c r="CS18" s="56">
        <f>CR18*$E18*$F18*$H18*$K18*$CS$11</f>
        <v>0</v>
      </c>
      <c r="CT18" s="181">
        <v>0</v>
      </c>
      <c r="CU18" s="56">
        <f>CT18*$E18*$F18*$H18*$K18*$CU$11</f>
        <v>0</v>
      </c>
      <c r="CV18" s="181">
        <v>0</v>
      </c>
      <c r="CW18" s="56">
        <f>CV18*$E18*$F18*$H18*$L18*$CW$11</f>
        <v>0</v>
      </c>
      <c r="CX18" s="181"/>
      <c r="CY18" s="56">
        <f>CX18*$E18*$F18*$H18*$M18*$CY$11</f>
        <v>0</v>
      </c>
      <c r="CZ18" s="182">
        <f>SUM(CZ19:CZ24)</f>
        <v>5</v>
      </c>
      <c r="DA18" s="56">
        <f>SUM(DA19:DA24)</f>
        <v>340167.25599999994</v>
      </c>
      <c r="DB18" s="57"/>
      <c r="DC18" s="56"/>
      <c r="DD18" s="49">
        <f t="shared" si="2"/>
        <v>905</v>
      </c>
      <c r="DE18" s="49">
        <f t="shared" si="3"/>
        <v>109114272.69599997</v>
      </c>
    </row>
    <row r="19" spans="1:109" s="69" customFormat="1" ht="30" hidden="1" x14ac:dyDescent="0.25">
      <c r="A19" s="63"/>
      <c r="B19" s="183" t="s">
        <v>119</v>
      </c>
      <c r="C19" s="64"/>
      <c r="D19" s="65" t="s">
        <v>120</v>
      </c>
      <c r="E19" s="38">
        <v>13520</v>
      </c>
      <c r="F19" s="52">
        <v>9.7899999999999991</v>
      </c>
      <c r="G19" s="184">
        <v>1.1000000000000001</v>
      </c>
      <c r="H19" s="40">
        <v>1</v>
      </c>
      <c r="I19" s="66"/>
      <c r="J19" s="185">
        <v>1.4</v>
      </c>
      <c r="K19" s="185">
        <v>1.68</v>
      </c>
      <c r="L19" s="185">
        <v>2.23</v>
      </c>
      <c r="M19" s="186">
        <v>2.57</v>
      </c>
      <c r="N19" s="187"/>
      <c r="O19" s="188"/>
      <c r="P19" s="67"/>
      <c r="Q19" s="188"/>
      <c r="R19" s="67"/>
      <c r="S19" s="189"/>
      <c r="T19" s="67"/>
      <c r="U19" s="188"/>
      <c r="V19" s="44">
        <v>230</v>
      </c>
      <c r="W19" s="43">
        <f t="shared" ref="W19:W24" si="4">SUM(V19*$E19*$F19*$G19*$J19*$W$11)</f>
        <v>46882195.359999992</v>
      </c>
      <c r="X19" s="44"/>
      <c r="Y19" s="189"/>
      <c r="Z19" s="122"/>
      <c r="AA19" s="188"/>
      <c r="AB19" s="67"/>
      <c r="AC19" s="188"/>
      <c r="AD19" s="67"/>
      <c r="AE19" s="188"/>
      <c r="AF19" s="188">
        <v>0</v>
      </c>
      <c r="AG19" s="188">
        <v>0</v>
      </c>
      <c r="AH19" s="67"/>
      <c r="AI19" s="188"/>
      <c r="AJ19" s="67"/>
      <c r="AK19" s="188"/>
      <c r="AL19" s="67"/>
      <c r="AM19" s="188"/>
      <c r="AN19" s="122"/>
      <c r="AO19" s="188"/>
      <c r="AP19" s="67"/>
      <c r="AQ19" s="189"/>
      <c r="AR19" s="67"/>
      <c r="AS19" s="188"/>
      <c r="AT19" s="67"/>
      <c r="AU19" s="188"/>
      <c r="AV19" s="67"/>
      <c r="AW19" s="188"/>
      <c r="AX19" s="67"/>
      <c r="AY19" s="188"/>
      <c r="AZ19" s="67"/>
      <c r="BA19" s="188"/>
      <c r="BB19" s="67"/>
      <c r="BC19" s="188"/>
      <c r="BD19" s="67"/>
      <c r="BE19" s="188"/>
      <c r="BF19" s="67"/>
      <c r="BG19" s="188"/>
      <c r="BH19" s="67"/>
      <c r="BI19" s="188"/>
      <c r="BJ19" s="67"/>
      <c r="BK19" s="188"/>
      <c r="BL19" s="67"/>
      <c r="BM19" s="188"/>
      <c r="BN19" s="67"/>
      <c r="BO19" s="188"/>
      <c r="BP19" s="190"/>
      <c r="BQ19" s="188"/>
      <c r="BR19" s="190"/>
      <c r="BS19" s="188"/>
      <c r="BT19" s="67"/>
      <c r="BU19" s="188"/>
      <c r="BV19" s="67"/>
      <c r="BW19" s="188"/>
      <c r="BX19" s="68"/>
      <c r="BY19" s="188"/>
      <c r="BZ19" s="191">
        <v>0</v>
      </c>
      <c r="CA19" s="191">
        <v>0</v>
      </c>
      <c r="CB19" s="67"/>
      <c r="CC19" s="188"/>
      <c r="CD19" s="67"/>
      <c r="CE19" s="188"/>
      <c r="CF19" s="67"/>
      <c r="CG19" s="188"/>
      <c r="CH19" s="67"/>
      <c r="CI19" s="188"/>
      <c r="CJ19" s="188">
        <v>0</v>
      </c>
      <c r="CK19" s="188">
        <v>0</v>
      </c>
      <c r="CL19" s="67"/>
      <c r="CM19" s="188"/>
      <c r="CN19" s="67"/>
      <c r="CO19" s="188"/>
      <c r="CP19" s="67"/>
      <c r="CQ19" s="188"/>
      <c r="CR19" s="67"/>
      <c r="CS19" s="188"/>
      <c r="CT19" s="67"/>
      <c r="CU19" s="188"/>
      <c r="CV19" s="67"/>
      <c r="CW19" s="188"/>
      <c r="CX19" s="67"/>
      <c r="CY19" s="188"/>
      <c r="CZ19" s="44"/>
      <c r="DA19" s="48">
        <f>CZ19*E19*F19*H19</f>
        <v>0</v>
      </c>
      <c r="DB19" s="182"/>
      <c r="DC19" s="48"/>
      <c r="DD19" s="49">
        <f t="shared" si="2"/>
        <v>230</v>
      </c>
      <c r="DE19" s="49">
        <f t="shared" si="3"/>
        <v>46882195.359999992</v>
      </c>
    </row>
    <row r="20" spans="1:109" s="197" customFormat="1" ht="30" hidden="1" x14ac:dyDescent="0.25">
      <c r="A20" s="192"/>
      <c r="B20" s="183" t="s">
        <v>121</v>
      </c>
      <c r="C20" s="64"/>
      <c r="D20" s="65" t="s">
        <v>122</v>
      </c>
      <c r="E20" s="38">
        <v>13520</v>
      </c>
      <c r="F20" s="193">
        <v>9.7899999999999991</v>
      </c>
      <c r="G20" s="194">
        <v>1</v>
      </c>
      <c r="H20" s="40">
        <v>1</v>
      </c>
      <c r="I20" s="66"/>
      <c r="J20" s="195">
        <v>1.4</v>
      </c>
      <c r="K20" s="195">
        <v>1.68</v>
      </c>
      <c r="L20" s="195">
        <v>2.23</v>
      </c>
      <c r="M20" s="196">
        <v>2.57</v>
      </c>
      <c r="N20" s="187"/>
      <c r="O20" s="43">
        <f>SUM(N20*$E20*$F20*$H20*$J20*$O$11)</f>
        <v>0</v>
      </c>
      <c r="P20" s="67"/>
      <c r="Q20" s="43">
        <f>SUM(P20*$E20*$F20*$H20*$J20*$Q$11)</f>
        <v>0</v>
      </c>
      <c r="R20" s="67"/>
      <c r="S20" s="44">
        <f>SUM(R20*$E20*$F20*$H20*$J20*$S$11)</f>
        <v>0</v>
      </c>
      <c r="T20" s="67"/>
      <c r="U20" s="43">
        <f>SUM(T20*$E20*$F20*$H20*$J20*$U$11)</f>
        <v>0</v>
      </c>
      <c r="V20" s="44">
        <v>190</v>
      </c>
      <c r="W20" s="43">
        <f t="shared" si="4"/>
        <v>35207972.79999999</v>
      </c>
      <c r="X20" s="44"/>
      <c r="Y20" s="44">
        <f>SUM(X20*$E20*$F20*$H20*$J20*$Y$11)</f>
        <v>0</v>
      </c>
      <c r="Z20" s="122"/>
      <c r="AA20" s="43">
        <f>SUM(Z20*$E20*$F20*$H20*$J20*$AA$11)</f>
        <v>0</v>
      </c>
      <c r="AB20" s="67"/>
      <c r="AC20" s="43">
        <f>SUM(AB20*$E20*$F20*$H20*$J20*$AC$11)</f>
        <v>0</v>
      </c>
      <c r="AD20" s="67"/>
      <c r="AE20" s="43">
        <f>SUM(AD20*$E20*$F20*$H20*$J20*$AE$11)</f>
        <v>0</v>
      </c>
      <c r="AF20" s="43">
        <v>0</v>
      </c>
      <c r="AG20" s="43">
        <v>0</v>
      </c>
      <c r="AH20" s="67"/>
      <c r="AI20" s="43">
        <f>SUM(AH20*$E20*$F20*$H20*$J20*$AI$11)</f>
        <v>0</v>
      </c>
      <c r="AJ20" s="67"/>
      <c r="AK20" s="43">
        <f>AJ20*$E20*$F20*$H20*$K20*$AK$11</f>
        <v>0</v>
      </c>
      <c r="AL20" s="67"/>
      <c r="AM20" s="43">
        <f>AL20*$E20*$F20*$H20*$K20*$AM$11</f>
        <v>0</v>
      </c>
      <c r="AN20" s="122"/>
      <c r="AO20" s="43">
        <f>SUM(AN20*$E20*$F20*$H20*$J20*$AO$11)</f>
        <v>0</v>
      </c>
      <c r="AP20" s="67"/>
      <c r="AQ20" s="44">
        <f>SUM(AP20*$E20*$F20*$H20*$J20*$AQ$11)</f>
        <v>0</v>
      </c>
      <c r="AR20" s="67"/>
      <c r="AS20" s="43">
        <f>SUM(AR20*$E20*$F20*$H20*$J20*$AS$11)</f>
        <v>0</v>
      </c>
      <c r="AT20" s="67"/>
      <c r="AU20" s="43">
        <f>SUM(AT20*$E20*$F20*$H20*$J20*$AU$11)</f>
        <v>0</v>
      </c>
      <c r="AV20" s="67"/>
      <c r="AW20" s="43">
        <f>SUM(AV20*$E20*$F20*$H20*$J20*$AW$11)</f>
        <v>0</v>
      </c>
      <c r="AX20" s="67"/>
      <c r="AY20" s="43">
        <f>SUM(AX20*$E20*$F20*$H20*$J20*$AY$11)</f>
        <v>0</v>
      </c>
      <c r="AZ20" s="67"/>
      <c r="BA20" s="43">
        <f>SUM(AZ20*$E20*$F20*$H20*$J20*$BA$11)</f>
        <v>0</v>
      </c>
      <c r="BB20" s="67"/>
      <c r="BC20" s="43">
        <f>SUM(BB20*$E20*$F20*$H20*$J20*$BC$11)</f>
        <v>0</v>
      </c>
      <c r="BD20" s="67"/>
      <c r="BE20" s="43">
        <f>SUM(BD20*$E20*$F20*$H20*$J20*$BE$11)</f>
        <v>0</v>
      </c>
      <c r="BF20" s="67"/>
      <c r="BG20" s="43">
        <f>SUM(BF20*$E20*$F20*$H20*$J20*$BG$11)</f>
        <v>0</v>
      </c>
      <c r="BH20" s="67"/>
      <c r="BI20" s="43">
        <f>SUM(BH20*$E20*$F20*$H20*$J20*$BI$11)</f>
        <v>0</v>
      </c>
      <c r="BJ20" s="67"/>
      <c r="BK20" s="43">
        <f>SUM(BJ20*$E20*$F20*$H20*$J20*$BK$11)</f>
        <v>0</v>
      </c>
      <c r="BL20" s="67"/>
      <c r="BM20" s="43">
        <f>SUM(BL20*$E20*$F20*$H20*$J20*$BM$11)</f>
        <v>0</v>
      </c>
      <c r="BN20" s="67"/>
      <c r="BO20" s="43">
        <f>BN20*$E20*$F20*$H20*$K20*$BO$11</f>
        <v>0</v>
      </c>
      <c r="BP20" s="67"/>
      <c r="BQ20" s="43">
        <f>BP20*$E20*$F20*$H20*$K20*$BQ$11</f>
        <v>0</v>
      </c>
      <c r="BR20" s="67"/>
      <c r="BS20" s="43">
        <f>BR20*$E20*$F20*$H20*$K20*$BS$11</f>
        <v>0</v>
      </c>
      <c r="BT20" s="67"/>
      <c r="BU20" s="43">
        <f>BT20*$E20*$F20*$H20*$K20*$BU$11</f>
        <v>0</v>
      </c>
      <c r="BV20" s="67"/>
      <c r="BW20" s="43">
        <f>BV20*$E20*$F20*$H20*$K20*$BW$11</f>
        <v>0</v>
      </c>
      <c r="BX20" s="70"/>
      <c r="BY20" s="43">
        <f>BX20*$E20*$F20*$H20*$K20*$BY$11</f>
        <v>0</v>
      </c>
      <c r="BZ20" s="47">
        <v>0</v>
      </c>
      <c r="CA20" s="47">
        <v>0</v>
      </c>
      <c r="CB20" s="67"/>
      <c r="CC20" s="43">
        <f>CB20*$E20*$F20*$H20*$K20*$CC$11</f>
        <v>0</v>
      </c>
      <c r="CD20" s="67"/>
      <c r="CE20" s="43">
        <f>CD20*$E20*$F20*$H20*$K20*$CE$11</f>
        <v>0</v>
      </c>
      <c r="CF20" s="67"/>
      <c r="CG20" s="43">
        <f>CF20*$E20*$F20*$H20*$K20*$CG$11</f>
        <v>0</v>
      </c>
      <c r="CH20" s="67"/>
      <c r="CI20" s="43">
        <f>CH20*$E20*$F20*$H20*$K20*$CI$11</f>
        <v>0</v>
      </c>
      <c r="CJ20" s="43">
        <v>0</v>
      </c>
      <c r="CK20" s="43">
        <v>0</v>
      </c>
      <c r="CL20" s="67"/>
      <c r="CM20" s="43">
        <f>CL20*$E20*$F20*$H20*$K20*$CM$11</f>
        <v>0</v>
      </c>
      <c r="CN20" s="67"/>
      <c r="CO20" s="43">
        <f>CN20*$E20*$F20*$H20*$K20*$CO$11</f>
        <v>0</v>
      </c>
      <c r="CP20" s="67"/>
      <c r="CQ20" s="43">
        <f>CP20*$E20*$F20*$H20*$K20*$CQ$11</f>
        <v>0</v>
      </c>
      <c r="CR20" s="67"/>
      <c r="CS20" s="43">
        <f>CR20*$E20*$F20*$H20*$K20*$CS$11</f>
        <v>0</v>
      </c>
      <c r="CT20" s="67"/>
      <c r="CU20" s="43">
        <f>CT20*$E20*$F20*$H20*$K20*$CU$11</f>
        <v>0</v>
      </c>
      <c r="CV20" s="67"/>
      <c r="CW20" s="43">
        <f>CV20*$E20*$F20*$H20*$L20*$CW$11</f>
        <v>0</v>
      </c>
      <c r="CX20" s="67"/>
      <c r="CY20" s="43">
        <f>CX20*$E20*$F20*$H20*$M20*$CY$11</f>
        <v>0</v>
      </c>
      <c r="CZ20" s="44"/>
      <c r="DA20" s="48">
        <f>SUM(CZ20*E20*F20*H20*DA11)</f>
        <v>0</v>
      </c>
      <c r="DB20" s="182"/>
      <c r="DC20" s="48"/>
      <c r="DD20" s="49">
        <f t="shared" si="2"/>
        <v>190</v>
      </c>
      <c r="DE20" s="49">
        <f t="shared" si="3"/>
        <v>35207972.79999999</v>
      </c>
    </row>
    <row r="21" spans="1:109" s="197" customFormat="1" ht="30" hidden="1" x14ac:dyDescent="0.25">
      <c r="A21" s="192"/>
      <c r="B21" s="183" t="s">
        <v>123</v>
      </c>
      <c r="C21" s="64"/>
      <c r="D21" s="71" t="s">
        <v>124</v>
      </c>
      <c r="E21" s="38">
        <v>13520</v>
      </c>
      <c r="F21" s="193">
        <v>9.7899999999999991</v>
      </c>
      <c r="G21" s="194">
        <v>1</v>
      </c>
      <c r="H21" s="40">
        <v>1</v>
      </c>
      <c r="I21" s="66"/>
      <c r="J21" s="195">
        <v>1.4</v>
      </c>
      <c r="K21" s="195">
        <v>1.68</v>
      </c>
      <c r="L21" s="195">
        <v>2.23</v>
      </c>
      <c r="M21" s="196">
        <v>2.57</v>
      </c>
      <c r="N21" s="187"/>
      <c r="O21" s="43"/>
      <c r="P21" s="67"/>
      <c r="Q21" s="43"/>
      <c r="R21" s="67"/>
      <c r="S21" s="44"/>
      <c r="T21" s="67"/>
      <c r="U21" s="43"/>
      <c r="V21" s="44">
        <v>50</v>
      </c>
      <c r="W21" s="43">
        <f t="shared" si="4"/>
        <v>9265255.9999999981</v>
      </c>
      <c r="X21" s="44"/>
      <c r="Y21" s="44"/>
      <c r="Z21" s="122"/>
      <c r="AA21" s="43"/>
      <c r="AB21" s="67"/>
      <c r="AC21" s="43"/>
      <c r="AD21" s="67"/>
      <c r="AE21" s="43"/>
      <c r="AF21" s="43">
        <v>0</v>
      </c>
      <c r="AG21" s="43">
        <v>0</v>
      </c>
      <c r="AH21" s="67"/>
      <c r="AI21" s="43"/>
      <c r="AJ21" s="67"/>
      <c r="AK21" s="43"/>
      <c r="AL21" s="67"/>
      <c r="AM21" s="43"/>
      <c r="AN21" s="122"/>
      <c r="AO21" s="43"/>
      <c r="AP21" s="67"/>
      <c r="AQ21" s="44"/>
      <c r="AR21" s="67"/>
      <c r="AS21" s="43"/>
      <c r="AT21" s="67"/>
      <c r="AU21" s="43"/>
      <c r="AV21" s="67"/>
      <c r="AW21" s="43"/>
      <c r="AX21" s="67"/>
      <c r="AY21" s="43"/>
      <c r="AZ21" s="67"/>
      <c r="BA21" s="43"/>
      <c r="BB21" s="67"/>
      <c r="BC21" s="43"/>
      <c r="BD21" s="67"/>
      <c r="BE21" s="43"/>
      <c r="BF21" s="67"/>
      <c r="BG21" s="43"/>
      <c r="BH21" s="67"/>
      <c r="BI21" s="43"/>
      <c r="BJ21" s="67"/>
      <c r="BK21" s="43"/>
      <c r="BL21" s="67"/>
      <c r="BM21" s="43"/>
      <c r="BN21" s="67"/>
      <c r="BO21" s="43"/>
      <c r="BP21" s="67"/>
      <c r="BQ21" s="43"/>
      <c r="BR21" s="67"/>
      <c r="BS21" s="43"/>
      <c r="BT21" s="67"/>
      <c r="BU21" s="43"/>
      <c r="BV21" s="67"/>
      <c r="BW21" s="43"/>
      <c r="BX21" s="70"/>
      <c r="BY21" s="43"/>
      <c r="BZ21" s="47">
        <v>0</v>
      </c>
      <c r="CA21" s="47">
        <v>0</v>
      </c>
      <c r="CB21" s="67"/>
      <c r="CC21" s="43"/>
      <c r="CD21" s="67"/>
      <c r="CE21" s="43"/>
      <c r="CF21" s="67"/>
      <c r="CG21" s="43"/>
      <c r="CH21" s="67"/>
      <c r="CI21" s="43"/>
      <c r="CJ21" s="43">
        <v>0</v>
      </c>
      <c r="CK21" s="43">
        <v>0</v>
      </c>
      <c r="CL21" s="67"/>
      <c r="CM21" s="43"/>
      <c r="CN21" s="67"/>
      <c r="CO21" s="43"/>
      <c r="CP21" s="67"/>
      <c r="CQ21" s="43"/>
      <c r="CR21" s="67"/>
      <c r="CS21" s="43"/>
      <c r="CT21" s="67"/>
      <c r="CU21" s="43"/>
      <c r="CV21" s="67"/>
      <c r="CW21" s="43"/>
      <c r="CX21" s="67"/>
      <c r="CY21" s="43"/>
      <c r="CZ21" s="44">
        <v>2</v>
      </c>
      <c r="DA21" s="48">
        <f>CZ21*E21*F21*G21*DA11</f>
        <v>264721.59999999998</v>
      </c>
      <c r="DB21" s="182"/>
      <c r="DC21" s="48"/>
      <c r="DD21" s="49">
        <f t="shared" si="2"/>
        <v>52</v>
      </c>
      <c r="DE21" s="49">
        <f t="shared" si="3"/>
        <v>9529977.5999999978</v>
      </c>
    </row>
    <row r="22" spans="1:109" s="197" customFormat="1" ht="30" hidden="1" x14ac:dyDescent="0.25">
      <c r="A22" s="192"/>
      <c r="B22" s="183" t="s">
        <v>125</v>
      </c>
      <c r="C22" s="64"/>
      <c r="D22" s="65" t="s">
        <v>126</v>
      </c>
      <c r="E22" s="38">
        <v>13520</v>
      </c>
      <c r="F22" s="193">
        <v>9.7899999999999991</v>
      </c>
      <c r="G22" s="184">
        <v>0.6</v>
      </c>
      <c r="H22" s="40">
        <v>1</v>
      </c>
      <c r="I22" s="66"/>
      <c r="J22" s="195">
        <v>1.4</v>
      </c>
      <c r="K22" s="195">
        <v>1.68</v>
      </c>
      <c r="L22" s="195">
        <v>2.23</v>
      </c>
      <c r="M22" s="196">
        <v>2.57</v>
      </c>
      <c r="N22" s="187"/>
      <c r="O22" s="43">
        <f>SUM(N22*$E22*$F22*$H22*$J22*$O$11)</f>
        <v>0</v>
      </c>
      <c r="P22" s="67"/>
      <c r="Q22" s="43">
        <f>SUM(P22*$E22*$F22*$H22*$J22*$Q$11)</f>
        <v>0</v>
      </c>
      <c r="R22" s="67"/>
      <c r="S22" s="44">
        <f>SUM(R22*$E22*$F22*$H22*$J22*$S$11)</f>
        <v>0</v>
      </c>
      <c r="T22" s="67"/>
      <c r="U22" s="43">
        <f>SUM(T22*$E22*$F22*$H22*$J22*$U$11)</f>
        <v>0</v>
      </c>
      <c r="V22" s="44">
        <v>20</v>
      </c>
      <c r="W22" s="43">
        <f t="shared" si="4"/>
        <v>2223661.4399999995</v>
      </c>
      <c r="X22" s="44"/>
      <c r="Y22" s="44">
        <f>SUM(X22*$E22*$F22*$H22*$J22*$Y$11)</f>
        <v>0</v>
      </c>
      <c r="Z22" s="122"/>
      <c r="AA22" s="43">
        <f>SUM(Z22*$E22*$F22*$H22*$J22*$AA$11)</f>
        <v>0</v>
      </c>
      <c r="AB22" s="67"/>
      <c r="AC22" s="43">
        <f>SUM(AB22*$E22*$F22*$H22*$J22*$AC$11)</f>
        <v>0</v>
      </c>
      <c r="AD22" s="67"/>
      <c r="AE22" s="43">
        <f>SUM(AD22*$E22*$F22*$H22*$J22*$AE$11)</f>
        <v>0</v>
      </c>
      <c r="AF22" s="43">
        <v>0</v>
      </c>
      <c r="AG22" s="43">
        <v>0</v>
      </c>
      <c r="AH22" s="67"/>
      <c r="AI22" s="43">
        <f>SUM(AH22*$E22*$F22*$H22*$J22*$AI$11)</f>
        <v>0</v>
      </c>
      <c r="AJ22" s="67"/>
      <c r="AK22" s="43">
        <f>AJ22*$E22*$F22*$H22*$K22*$AK$11</f>
        <v>0</v>
      </c>
      <c r="AL22" s="67"/>
      <c r="AM22" s="43">
        <f>AL22*$E22*$F22*$H22*$K22*$AM$11</f>
        <v>0</v>
      </c>
      <c r="AN22" s="122"/>
      <c r="AO22" s="43">
        <f>SUM(AN22*$E22*$F22*$H22*$J22*$AO$11)</f>
        <v>0</v>
      </c>
      <c r="AP22" s="67"/>
      <c r="AQ22" s="44">
        <f>SUM(AP22*$E22*$F22*$H22*$J22*$AQ$11)</f>
        <v>0</v>
      </c>
      <c r="AR22" s="67"/>
      <c r="AS22" s="43">
        <f>SUM(AR22*$E22*$F22*$H22*$J22*$AS$11)</f>
        <v>0</v>
      </c>
      <c r="AT22" s="67"/>
      <c r="AU22" s="43">
        <f>SUM(AT22*$E22*$F22*$H22*$J22*$AU$11)</f>
        <v>0</v>
      </c>
      <c r="AV22" s="67"/>
      <c r="AW22" s="43">
        <f>SUM(AV22*$E22*$F22*$H22*$J22*$AW$11)</f>
        <v>0</v>
      </c>
      <c r="AX22" s="67"/>
      <c r="AY22" s="43">
        <f>SUM(AX22*$E22*$F22*$H22*$J22*$AY$11)</f>
        <v>0</v>
      </c>
      <c r="AZ22" s="67"/>
      <c r="BA22" s="43">
        <f>SUM(AZ22*$E22*$F22*$H22*$J22*$BA$11)</f>
        <v>0</v>
      </c>
      <c r="BB22" s="67"/>
      <c r="BC22" s="43">
        <f>SUM(BB22*$E22*$F22*$H22*$J22*$BC$11)</f>
        <v>0</v>
      </c>
      <c r="BD22" s="67"/>
      <c r="BE22" s="43">
        <f>SUM(BD22*$E22*$F22*$H22*$J22*$BE$11)</f>
        <v>0</v>
      </c>
      <c r="BF22" s="67"/>
      <c r="BG22" s="43">
        <f>SUM(BF22*$E22*$F22*$H22*$J22*$BG$11)</f>
        <v>0</v>
      </c>
      <c r="BH22" s="67"/>
      <c r="BI22" s="43">
        <f>SUM(BH22*$E22*$F22*$H22*$J22*$BI$11)</f>
        <v>0</v>
      </c>
      <c r="BJ22" s="67"/>
      <c r="BK22" s="43">
        <f>SUM(BJ22*$E22*$F22*$H22*$J22*$BK$11)</f>
        <v>0</v>
      </c>
      <c r="BL22" s="67"/>
      <c r="BM22" s="43">
        <f>SUM(BL22*$E22*$F22*$H22*$J22*$BM$11)</f>
        <v>0</v>
      </c>
      <c r="BN22" s="67"/>
      <c r="BO22" s="43">
        <f>BN22*$E22*$F22*$H22*$K22*$BO$11</f>
        <v>0</v>
      </c>
      <c r="BP22" s="67"/>
      <c r="BQ22" s="43">
        <f>BP22*$E22*$F22*$H22*$K22*$BQ$11</f>
        <v>0</v>
      </c>
      <c r="BR22" s="67"/>
      <c r="BS22" s="43">
        <f>BR22*$E22*$F22*$H22*$K22*$BS$11</f>
        <v>0</v>
      </c>
      <c r="BT22" s="67"/>
      <c r="BU22" s="43">
        <f>BT22*$E22*$F22*$H22*$K22*$BU$11</f>
        <v>0</v>
      </c>
      <c r="BV22" s="67"/>
      <c r="BW22" s="43">
        <f>BV22*$E22*$F22*$H22*$K22*$BW$11</f>
        <v>0</v>
      </c>
      <c r="BX22" s="70"/>
      <c r="BY22" s="43">
        <f>BX22*$E22*$F22*$H22*$K22*$BY$11</f>
        <v>0</v>
      </c>
      <c r="BZ22" s="47">
        <v>0</v>
      </c>
      <c r="CA22" s="47">
        <v>0</v>
      </c>
      <c r="CB22" s="67"/>
      <c r="CC22" s="43">
        <f>CB22*$E22*$F22*$H22*$K22*$CC$11</f>
        <v>0</v>
      </c>
      <c r="CD22" s="67"/>
      <c r="CE22" s="43">
        <f>CD22*$E22*$F22*$H22*$K22*$CE$11</f>
        <v>0</v>
      </c>
      <c r="CF22" s="67"/>
      <c r="CG22" s="43">
        <f>CF22*$E22*$F22*$H22*$K22*$CG$11</f>
        <v>0</v>
      </c>
      <c r="CH22" s="67"/>
      <c r="CI22" s="43">
        <f>CH22*$E22*$F22*$H22*$K22*$CI$11</f>
        <v>0</v>
      </c>
      <c r="CJ22" s="43">
        <v>0</v>
      </c>
      <c r="CK22" s="43">
        <v>0</v>
      </c>
      <c r="CL22" s="67"/>
      <c r="CM22" s="43">
        <f>CL22*$E22*$F22*$H22*$K22*$CM$11</f>
        <v>0</v>
      </c>
      <c r="CN22" s="67"/>
      <c r="CO22" s="43">
        <f>CN22*$E22*$F22*$H22*$K22*$CO$11</f>
        <v>0</v>
      </c>
      <c r="CP22" s="67"/>
      <c r="CQ22" s="43">
        <f>CP22*$E22*$F22*$H22*$K22*$CQ$11</f>
        <v>0</v>
      </c>
      <c r="CR22" s="67"/>
      <c r="CS22" s="43">
        <f>CR22*$E22*$F22*$H22*$K22*$CS$11</f>
        <v>0</v>
      </c>
      <c r="CT22" s="67"/>
      <c r="CU22" s="43">
        <f>CT22*$E22*$F22*$H22*$K22*$CU$11</f>
        <v>0</v>
      </c>
      <c r="CV22" s="67"/>
      <c r="CW22" s="43">
        <f>CV22*$E22*$F22*$H22*$L22*$CW$11</f>
        <v>0</v>
      </c>
      <c r="CX22" s="67"/>
      <c r="CY22" s="43">
        <f>CX22*$E22*$F22*$H22*$M22*$CY$11</f>
        <v>0</v>
      </c>
      <c r="CZ22" s="44"/>
      <c r="DA22" s="43"/>
      <c r="DB22" s="44"/>
      <c r="DC22" s="43"/>
      <c r="DD22" s="49">
        <f t="shared" si="2"/>
        <v>20</v>
      </c>
      <c r="DE22" s="49">
        <f t="shared" si="3"/>
        <v>2223661.4399999995</v>
      </c>
    </row>
    <row r="23" spans="1:109" s="197" customFormat="1" ht="16.5" hidden="1" x14ac:dyDescent="0.25">
      <c r="A23" s="192"/>
      <c r="B23" s="183" t="s">
        <v>127</v>
      </c>
      <c r="C23" s="64"/>
      <c r="D23" s="65" t="s">
        <v>128</v>
      </c>
      <c r="E23" s="38">
        <v>13520</v>
      </c>
      <c r="F23" s="198">
        <v>9.7899999999999991</v>
      </c>
      <c r="G23" s="184">
        <v>0.6</v>
      </c>
      <c r="H23" s="40">
        <v>1</v>
      </c>
      <c r="I23" s="66"/>
      <c r="J23" s="195">
        <v>1.4</v>
      </c>
      <c r="K23" s="195">
        <v>1.68</v>
      </c>
      <c r="L23" s="195">
        <v>2.23</v>
      </c>
      <c r="M23" s="196">
        <v>2.57</v>
      </c>
      <c r="N23" s="187"/>
      <c r="O23" s="43"/>
      <c r="P23" s="67"/>
      <c r="Q23" s="43"/>
      <c r="R23" s="67"/>
      <c r="S23" s="44"/>
      <c r="T23" s="67"/>
      <c r="U23" s="43"/>
      <c r="V23" s="44">
        <v>10</v>
      </c>
      <c r="W23" s="43">
        <f t="shared" si="4"/>
        <v>1111830.7199999997</v>
      </c>
      <c r="X23" s="44"/>
      <c r="Y23" s="44"/>
      <c r="Z23" s="122"/>
      <c r="AA23" s="43"/>
      <c r="AB23" s="67"/>
      <c r="AC23" s="43"/>
      <c r="AD23" s="67"/>
      <c r="AE23" s="43"/>
      <c r="AF23" s="43">
        <v>0</v>
      </c>
      <c r="AG23" s="43">
        <v>0</v>
      </c>
      <c r="AH23" s="67"/>
      <c r="AI23" s="43"/>
      <c r="AJ23" s="67"/>
      <c r="AK23" s="43"/>
      <c r="AL23" s="67"/>
      <c r="AM23" s="43"/>
      <c r="AN23" s="122"/>
      <c r="AO23" s="43"/>
      <c r="AP23" s="67"/>
      <c r="AQ23" s="44"/>
      <c r="AR23" s="67"/>
      <c r="AS23" s="43"/>
      <c r="AT23" s="67"/>
      <c r="AU23" s="43"/>
      <c r="AV23" s="67"/>
      <c r="AW23" s="43"/>
      <c r="AX23" s="67"/>
      <c r="AY23" s="43"/>
      <c r="AZ23" s="67"/>
      <c r="BA23" s="43"/>
      <c r="BB23" s="67"/>
      <c r="BC23" s="43"/>
      <c r="BD23" s="67"/>
      <c r="BE23" s="43"/>
      <c r="BF23" s="67"/>
      <c r="BG23" s="43"/>
      <c r="BH23" s="67"/>
      <c r="BI23" s="43"/>
      <c r="BJ23" s="67"/>
      <c r="BK23" s="43"/>
      <c r="BL23" s="67"/>
      <c r="BM23" s="43"/>
      <c r="BN23" s="67"/>
      <c r="BO23" s="43"/>
      <c r="BP23" s="67"/>
      <c r="BQ23" s="43"/>
      <c r="BR23" s="67"/>
      <c r="BS23" s="43"/>
      <c r="BT23" s="67"/>
      <c r="BU23" s="43"/>
      <c r="BV23" s="67"/>
      <c r="BW23" s="43"/>
      <c r="BX23" s="70"/>
      <c r="BY23" s="43"/>
      <c r="BZ23" s="47">
        <v>0</v>
      </c>
      <c r="CA23" s="47">
        <v>0</v>
      </c>
      <c r="CB23" s="67"/>
      <c r="CC23" s="43"/>
      <c r="CD23" s="67"/>
      <c r="CE23" s="43"/>
      <c r="CF23" s="67"/>
      <c r="CG23" s="43"/>
      <c r="CH23" s="67"/>
      <c r="CI23" s="43"/>
      <c r="CJ23" s="43">
        <v>0</v>
      </c>
      <c r="CK23" s="43">
        <v>0</v>
      </c>
      <c r="CL23" s="67"/>
      <c r="CM23" s="43"/>
      <c r="CN23" s="67"/>
      <c r="CO23" s="43"/>
      <c r="CP23" s="67"/>
      <c r="CQ23" s="43"/>
      <c r="CR23" s="67"/>
      <c r="CS23" s="43"/>
      <c r="CT23" s="67"/>
      <c r="CU23" s="43"/>
      <c r="CV23" s="67"/>
      <c r="CW23" s="43"/>
      <c r="CX23" s="67"/>
      <c r="CY23" s="43"/>
      <c r="CZ23" s="44"/>
      <c r="DA23" s="43"/>
      <c r="DB23" s="44"/>
      <c r="DC23" s="43"/>
      <c r="DD23" s="49">
        <f t="shared" si="2"/>
        <v>10</v>
      </c>
      <c r="DE23" s="49">
        <f t="shared" si="3"/>
        <v>1111830.7199999997</v>
      </c>
    </row>
    <row r="24" spans="1:109" s="197" customFormat="1" ht="45" hidden="1" x14ac:dyDescent="0.25">
      <c r="A24" s="192"/>
      <c r="B24" s="183" t="s">
        <v>129</v>
      </c>
      <c r="C24" s="64"/>
      <c r="D24" s="65" t="s">
        <v>130</v>
      </c>
      <c r="E24" s="38">
        <v>13520</v>
      </c>
      <c r="F24" s="198">
        <v>9.7899999999999991</v>
      </c>
      <c r="G24" s="184">
        <v>0.19</v>
      </c>
      <c r="H24" s="40">
        <v>1</v>
      </c>
      <c r="I24" s="66"/>
      <c r="J24" s="195">
        <v>1.4</v>
      </c>
      <c r="K24" s="195">
        <v>1.68</v>
      </c>
      <c r="L24" s="195">
        <v>2.23</v>
      </c>
      <c r="M24" s="196">
        <v>2.57</v>
      </c>
      <c r="N24" s="187"/>
      <c r="O24" s="43"/>
      <c r="P24" s="67"/>
      <c r="Q24" s="43"/>
      <c r="R24" s="67"/>
      <c r="S24" s="44"/>
      <c r="T24" s="67"/>
      <c r="U24" s="43"/>
      <c r="V24" s="44">
        <v>400</v>
      </c>
      <c r="W24" s="43">
        <f t="shared" si="4"/>
        <v>14083189.119999997</v>
      </c>
      <c r="X24" s="44"/>
      <c r="Y24" s="44"/>
      <c r="Z24" s="122"/>
      <c r="AA24" s="43"/>
      <c r="AB24" s="67"/>
      <c r="AC24" s="43"/>
      <c r="AD24" s="67"/>
      <c r="AE24" s="43"/>
      <c r="AF24" s="43">
        <v>0</v>
      </c>
      <c r="AG24" s="43">
        <v>0</v>
      </c>
      <c r="AH24" s="67"/>
      <c r="AI24" s="43"/>
      <c r="AJ24" s="67"/>
      <c r="AK24" s="43"/>
      <c r="AL24" s="67"/>
      <c r="AM24" s="43"/>
      <c r="AN24" s="122"/>
      <c r="AO24" s="43"/>
      <c r="AP24" s="67"/>
      <c r="AQ24" s="44"/>
      <c r="AR24" s="67"/>
      <c r="AS24" s="43"/>
      <c r="AT24" s="67"/>
      <c r="AU24" s="43"/>
      <c r="AV24" s="67"/>
      <c r="AW24" s="43"/>
      <c r="AX24" s="67"/>
      <c r="AY24" s="43"/>
      <c r="AZ24" s="67"/>
      <c r="BA24" s="43"/>
      <c r="BB24" s="67"/>
      <c r="BC24" s="43"/>
      <c r="BD24" s="67"/>
      <c r="BE24" s="43"/>
      <c r="BF24" s="67"/>
      <c r="BG24" s="43"/>
      <c r="BH24" s="67"/>
      <c r="BI24" s="43"/>
      <c r="BJ24" s="67"/>
      <c r="BK24" s="43"/>
      <c r="BL24" s="67"/>
      <c r="BM24" s="43"/>
      <c r="BN24" s="67"/>
      <c r="BO24" s="43"/>
      <c r="BP24" s="67"/>
      <c r="BQ24" s="43"/>
      <c r="BR24" s="67"/>
      <c r="BS24" s="43"/>
      <c r="BT24" s="67"/>
      <c r="BU24" s="43"/>
      <c r="BV24" s="67"/>
      <c r="BW24" s="43"/>
      <c r="BX24" s="70"/>
      <c r="BY24" s="43"/>
      <c r="BZ24" s="47">
        <v>0</v>
      </c>
      <c r="CA24" s="47">
        <v>0</v>
      </c>
      <c r="CB24" s="67"/>
      <c r="CC24" s="43"/>
      <c r="CD24" s="67"/>
      <c r="CE24" s="43"/>
      <c r="CF24" s="67"/>
      <c r="CG24" s="43"/>
      <c r="CH24" s="67"/>
      <c r="CI24" s="43"/>
      <c r="CJ24" s="43">
        <v>0</v>
      </c>
      <c r="CK24" s="43">
        <v>0</v>
      </c>
      <c r="CL24" s="67"/>
      <c r="CM24" s="43"/>
      <c r="CN24" s="67"/>
      <c r="CO24" s="43"/>
      <c r="CP24" s="67"/>
      <c r="CQ24" s="43"/>
      <c r="CR24" s="67"/>
      <c r="CS24" s="43"/>
      <c r="CT24" s="67"/>
      <c r="CU24" s="43"/>
      <c r="CV24" s="67"/>
      <c r="CW24" s="43"/>
      <c r="CX24" s="67"/>
      <c r="CY24" s="43"/>
      <c r="CZ24" s="44">
        <v>3</v>
      </c>
      <c r="DA24" s="43">
        <f>CZ24*E24*F24*G24*DA11</f>
        <v>75445.655999999988</v>
      </c>
      <c r="DB24" s="44"/>
      <c r="DC24" s="43"/>
      <c r="DD24" s="49">
        <f t="shared" si="2"/>
        <v>403</v>
      </c>
      <c r="DE24" s="49">
        <f t="shared" si="3"/>
        <v>14158634.775999997</v>
      </c>
    </row>
    <row r="25" spans="1:109" ht="30" hidden="1" x14ac:dyDescent="0.25">
      <c r="A25" s="23"/>
      <c r="B25" s="23">
        <v>6</v>
      </c>
      <c r="C25" s="108" t="s">
        <v>131</v>
      </c>
      <c r="D25" s="37" t="s">
        <v>132</v>
      </c>
      <c r="E25" s="38">
        <v>13520</v>
      </c>
      <c r="F25" s="38">
        <v>0.33</v>
      </c>
      <c r="G25" s="38"/>
      <c r="H25" s="40">
        <v>1</v>
      </c>
      <c r="I25" s="41"/>
      <c r="J25" s="38">
        <v>1.4</v>
      </c>
      <c r="K25" s="38">
        <v>1.68</v>
      </c>
      <c r="L25" s="38">
        <v>2.23</v>
      </c>
      <c r="M25" s="42">
        <v>2.57</v>
      </c>
      <c r="N25" s="77">
        <v>0</v>
      </c>
      <c r="O25" s="43">
        <f>SUM(N25*$E25*$F25*$H25*$J25*$O$11)</f>
        <v>0</v>
      </c>
      <c r="P25" s="45">
        <v>0</v>
      </c>
      <c r="Q25" s="43">
        <f>SUM(P25*$E25*$F25*$H25*$J25*$Q$11)</f>
        <v>0</v>
      </c>
      <c r="R25" s="45">
        <v>0</v>
      </c>
      <c r="S25" s="44">
        <f>SUM(R25*$E25*$F25*$H25*$J25*$S$11)</f>
        <v>0</v>
      </c>
      <c r="T25" s="45">
        <v>0</v>
      </c>
      <c r="U25" s="43">
        <f>SUM(T25*$E25*$F25*$H25*$J25*$U$11)</f>
        <v>0</v>
      </c>
      <c r="V25" s="45">
        <v>0</v>
      </c>
      <c r="W25" s="43">
        <f>SUM(V25*$E25*$F25*$H25*$J25*$W$11)</f>
        <v>0</v>
      </c>
      <c r="X25" s="45"/>
      <c r="Y25" s="44">
        <f>SUM(X25*$E25*$F25*$H25*$J25*$Y$11)</f>
        <v>0</v>
      </c>
      <c r="Z25" s="78"/>
      <c r="AA25" s="43">
        <f>SUM(Z25*$E25*$F25*$H25*$J25*$AA$11)</f>
        <v>0</v>
      </c>
      <c r="AB25" s="45">
        <v>0</v>
      </c>
      <c r="AC25" s="43">
        <f>SUM(AB25*$E25*$F25*$H25*$J25*$AC$11)</f>
        <v>0</v>
      </c>
      <c r="AD25" s="45">
        <v>0</v>
      </c>
      <c r="AE25" s="43">
        <f>SUM(AD25*$E25*$F25*$H25*$J25*$AE$11)</f>
        <v>0</v>
      </c>
      <c r="AF25" s="43">
        <v>0</v>
      </c>
      <c r="AG25" s="43">
        <v>0</v>
      </c>
      <c r="AH25" s="45">
        <v>15</v>
      </c>
      <c r="AI25" s="43">
        <f>SUM(AH25*$E25*$F25*$H25*$J25*$AI$11)</f>
        <v>93693.599999999991</v>
      </c>
      <c r="AJ25" s="45">
        <v>0</v>
      </c>
      <c r="AK25" s="43">
        <f>AJ25*$E25*$F25*$H25*$K25*$AK$11</f>
        <v>0</v>
      </c>
      <c r="AL25" s="45"/>
      <c r="AM25" s="43">
        <f>AL25*$E25*$F25*$H25*$K25*$AM$11</f>
        <v>0</v>
      </c>
      <c r="AN25" s="78"/>
      <c r="AO25" s="43">
        <f>SUM(AN25*$E25*$F25*$H25*$J25*$AO$11)</f>
        <v>0</v>
      </c>
      <c r="AP25" s="44">
        <v>315</v>
      </c>
      <c r="AQ25" s="44">
        <f>SUM(AP25*$E25*$F25*$H25*$J25*$AQ$11)</f>
        <v>1967565.5999999999</v>
      </c>
      <c r="AR25" s="45">
        <v>0</v>
      </c>
      <c r="AS25" s="43">
        <f>SUM(AR25*$E25*$F25*$H25*$J25*$AS$11)</f>
        <v>0</v>
      </c>
      <c r="AT25" s="45">
        <v>0</v>
      </c>
      <c r="AU25" s="43">
        <f>SUM(AT25*$E25*$F25*$H25*$J25*$AU$11)</f>
        <v>0</v>
      </c>
      <c r="AV25" s="45"/>
      <c r="AW25" s="43">
        <f>SUM(AV25*$E25*$F25*$H25*$J25*$AW$11)</f>
        <v>0</v>
      </c>
      <c r="AX25" s="45"/>
      <c r="AY25" s="43">
        <f>SUM(AX25*$E25*$F25*$H25*$J25*$AY$11)</f>
        <v>0</v>
      </c>
      <c r="AZ25" s="45"/>
      <c r="BA25" s="43">
        <f>SUM(AZ25*$E25*$F25*$H25*$J25*$BA$11)</f>
        <v>0</v>
      </c>
      <c r="BB25" s="45"/>
      <c r="BC25" s="43">
        <f>SUM(BB25*$E25*$F25*$H25*$J25*$BC$11)</f>
        <v>0</v>
      </c>
      <c r="BD25" s="45">
        <v>10</v>
      </c>
      <c r="BE25" s="43">
        <f>SUM(BD25*$E25*$F25*$H25*$J25*$BE$11)</f>
        <v>62462.399999999994</v>
      </c>
      <c r="BF25" s="45">
        <v>0</v>
      </c>
      <c r="BG25" s="43">
        <f>SUM(BF25*$E25*$F25*$H25*$J25*$BG$11)</f>
        <v>0</v>
      </c>
      <c r="BH25" s="45">
        <v>0</v>
      </c>
      <c r="BI25" s="43">
        <f>SUM(BH25*$E25*$F25*$H25*$J25*$BI$11)</f>
        <v>0</v>
      </c>
      <c r="BJ25" s="45"/>
      <c r="BK25" s="43">
        <f>SUM(BJ25*$E25*$F25*$H25*$J25*$BK$11)</f>
        <v>0</v>
      </c>
      <c r="BL25" s="45"/>
      <c r="BM25" s="43">
        <f>SUM(BL25*$E25*$F25*$H25*$J25*$BM$11)</f>
        <v>0</v>
      </c>
      <c r="BN25" s="45">
        <v>0</v>
      </c>
      <c r="BO25" s="43">
        <f>BN25*$E25*$F25*$H25*$K25*$BO$11</f>
        <v>0</v>
      </c>
      <c r="BP25" s="45">
        <v>0</v>
      </c>
      <c r="BQ25" s="43">
        <f>BP25*$E25*$F25*$H25*$K25*$BQ$11</f>
        <v>0</v>
      </c>
      <c r="BR25" s="45">
        <v>0</v>
      </c>
      <c r="BS25" s="43">
        <f>BR25*$E25*$F25*$H25*$K25*$BS$11</f>
        <v>0</v>
      </c>
      <c r="BT25" s="45">
        <v>0</v>
      </c>
      <c r="BU25" s="43">
        <f>BT25*$E25*$F25*$H25*$K25*$BU$11</f>
        <v>0</v>
      </c>
      <c r="BV25" s="45">
        <v>0</v>
      </c>
      <c r="BW25" s="43">
        <f>BV25*$E25*$F25*$H25*$K25*$BW$11</f>
        <v>0</v>
      </c>
      <c r="BX25" s="72"/>
      <c r="BY25" s="43">
        <f>BX25*$E25*$F25*$H25*$K25*$BY$11</f>
        <v>0</v>
      </c>
      <c r="BZ25" s="47">
        <v>0</v>
      </c>
      <c r="CA25" s="47">
        <v>0</v>
      </c>
      <c r="CB25" s="45">
        <v>150</v>
      </c>
      <c r="CC25" s="43">
        <f>CB25*$E25*$F25*$H25*$K25*$CC$11</f>
        <v>1124323.2</v>
      </c>
      <c r="CD25" s="45"/>
      <c r="CE25" s="43">
        <f>CD25*$E25*$F25*$H25*$K25*$CE$11</f>
        <v>0</v>
      </c>
      <c r="CF25" s="45"/>
      <c r="CG25" s="43">
        <f>CF25*$E25*$F25*$H25*$K25*$CG$11</f>
        <v>0</v>
      </c>
      <c r="CH25" s="45">
        <v>0</v>
      </c>
      <c r="CI25" s="43">
        <f>CH25*$E25*$F25*$H25*$K25*$CI$11</f>
        <v>0</v>
      </c>
      <c r="CJ25" s="43">
        <v>0</v>
      </c>
      <c r="CK25" s="43">
        <v>0</v>
      </c>
      <c r="CL25" s="45"/>
      <c r="CM25" s="43">
        <f>CL25*$E25*$F25*$H25*$K25*$CM$11</f>
        <v>0</v>
      </c>
      <c r="CN25" s="45"/>
      <c r="CO25" s="43">
        <f>CN25*$E25*$F25*$H25*$K25*$CO$11</f>
        <v>0</v>
      </c>
      <c r="CP25" s="45"/>
      <c r="CQ25" s="43">
        <f>CP25*$E25*$F25*$H25*$K25*$CQ$11</f>
        <v>0</v>
      </c>
      <c r="CR25" s="45"/>
      <c r="CS25" s="43">
        <f>CR25*$E25*$F25*$H25*$K25*$CS$11</f>
        <v>0</v>
      </c>
      <c r="CT25" s="45">
        <v>0</v>
      </c>
      <c r="CU25" s="43">
        <f>CT25*$E25*$F25*$H25*$K25*$CU$11</f>
        <v>0</v>
      </c>
      <c r="CV25" s="45">
        <v>0</v>
      </c>
      <c r="CW25" s="43">
        <f>CV25*$E25*$F25*$H25*$L25*$CW$11</f>
        <v>0</v>
      </c>
      <c r="CX25" s="45"/>
      <c r="CY25" s="43">
        <f>CX25*$E25*$F25*$H25*$M25*$CY$11</f>
        <v>0</v>
      </c>
      <c r="CZ25" s="44"/>
      <c r="DA25" s="43">
        <f>CZ25*E25*F25*H25</f>
        <v>0</v>
      </c>
      <c r="DB25" s="44"/>
      <c r="DC25" s="43"/>
      <c r="DD25" s="49">
        <f t="shared" si="2"/>
        <v>490</v>
      </c>
      <c r="DE25" s="49">
        <f t="shared" si="3"/>
        <v>3248044.8</v>
      </c>
    </row>
    <row r="26" spans="1:109" ht="26.25" customHeight="1" x14ac:dyDescent="0.25">
      <c r="A26" s="23"/>
      <c r="B26" s="23">
        <v>7</v>
      </c>
      <c r="C26" s="108" t="s">
        <v>133</v>
      </c>
      <c r="D26" s="37" t="s">
        <v>134</v>
      </c>
      <c r="E26" s="38">
        <v>13520</v>
      </c>
      <c r="F26" s="38">
        <v>1.04</v>
      </c>
      <c r="G26" s="38"/>
      <c r="H26" s="40">
        <v>1</v>
      </c>
      <c r="I26" s="41"/>
      <c r="J26" s="38">
        <v>1.4</v>
      </c>
      <c r="K26" s="38">
        <v>1.68</v>
      </c>
      <c r="L26" s="38">
        <v>2.23</v>
      </c>
      <c r="M26" s="42">
        <v>2.57</v>
      </c>
      <c r="N26" s="77"/>
      <c r="O26" s="43">
        <f>SUM(N26*$E26*$F26*$H26*$J26*$O$11)</f>
        <v>0</v>
      </c>
      <c r="P26" s="45"/>
      <c r="Q26" s="43">
        <f>SUM(P26*$E26*$F26*$H26*$J26*$Q$11)</f>
        <v>0</v>
      </c>
      <c r="R26" s="45"/>
      <c r="S26" s="44">
        <f>SUM(R26*$E26*$F26*$H26*$J26*$S$11)</f>
        <v>0</v>
      </c>
      <c r="T26" s="45"/>
      <c r="U26" s="43">
        <f>SUM(T26*$E26*$F26*$H26*$J26*$U$11)</f>
        <v>0</v>
      </c>
      <c r="V26" s="45"/>
      <c r="W26" s="43">
        <f>SUM(V26*$E26*$F26*$H26*$J26*$W$11)</f>
        <v>0</v>
      </c>
      <c r="X26" s="45"/>
      <c r="Y26" s="44">
        <f>SUM(X26*$E26*$F26*$H26*$J26*$Y$11)</f>
        <v>0</v>
      </c>
      <c r="Z26" s="78"/>
      <c r="AA26" s="43">
        <f>SUM(Z26*$E26*$F26*$H26*$J26*$AA$11)</f>
        <v>0</v>
      </c>
      <c r="AB26" s="45"/>
      <c r="AC26" s="43">
        <f>SUM(AB26*$E26*$F26*$H26*$J26*$AC$11)</f>
        <v>0</v>
      </c>
      <c r="AD26" s="45"/>
      <c r="AE26" s="43">
        <f>SUM(AD26*$E26*$F26*$H26*$J26*$AE$11)</f>
        <v>0</v>
      </c>
      <c r="AF26" s="43">
        <v>0</v>
      </c>
      <c r="AG26" s="43">
        <v>0</v>
      </c>
      <c r="AH26" s="45"/>
      <c r="AI26" s="43">
        <f>SUM(AH26*$E26*$F26*$H26*$J26*$AI$11)</f>
        <v>0</v>
      </c>
      <c r="AJ26" s="45"/>
      <c r="AK26" s="43">
        <f>AJ26*$E26*$F26*$H26*$K26*$AK$11</f>
        <v>0</v>
      </c>
      <c r="AL26" s="45"/>
      <c r="AM26" s="43">
        <f>AL26*$E26*$F26*$H26*$K26*$AM$11</f>
        <v>0</v>
      </c>
      <c r="AN26" s="78"/>
      <c r="AO26" s="43">
        <f>SUM(AN26*$E26*$F26*$H26*$J26*$AO$11)</f>
        <v>0</v>
      </c>
      <c r="AP26" s="44">
        <v>100</v>
      </c>
      <c r="AQ26" s="44">
        <f>SUM(AP26*$E26*$F26*$H26*$J26*$AQ$11)</f>
        <v>1968511.9999999998</v>
      </c>
      <c r="AR26" s="45"/>
      <c r="AS26" s="43">
        <f>SUM(AR26*$E26*$F26*$H26*$J26*$AS$11)</f>
        <v>0</v>
      </c>
      <c r="AT26" s="45"/>
      <c r="AU26" s="43">
        <f>SUM(AT26*$E26*$F26*$H26*$J26*$AU$11)</f>
        <v>0</v>
      </c>
      <c r="AV26" s="45"/>
      <c r="AW26" s="43">
        <f>SUM(AV26*$E26*$F26*$H26*$J26*$AW$11)</f>
        <v>0</v>
      </c>
      <c r="AX26" s="45"/>
      <c r="AY26" s="43">
        <f>SUM(AX26*$E26*$F26*$H26*$J26*$AY$11)</f>
        <v>0</v>
      </c>
      <c r="AZ26" s="45"/>
      <c r="BA26" s="43">
        <f>SUM(AZ26*$E26*$F26*$H26*$J26*$BA$11)</f>
        <v>0</v>
      </c>
      <c r="BB26" s="45"/>
      <c r="BC26" s="43">
        <f>SUM(BB26*$E26*$F26*$H26*$J26*$BC$11)</f>
        <v>0</v>
      </c>
      <c r="BD26" s="45">
        <v>55</v>
      </c>
      <c r="BE26" s="43">
        <f>SUM(BD26*$E26*$F26*$H26*$J26*$BE$11)</f>
        <v>1082681.5999999999</v>
      </c>
      <c r="BF26" s="45">
        <v>100</v>
      </c>
      <c r="BG26" s="43">
        <f>SUM(BF26*$E26*$F26*$H26*$J26*$BG$11)</f>
        <v>1968511.9999999998</v>
      </c>
      <c r="BH26" s="45"/>
      <c r="BI26" s="43">
        <f>SUM(BH26*$E26*$F26*$H26*$J26*$BI$11)</f>
        <v>0</v>
      </c>
      <c r="BJ26" s="45"/>
      <c r="BK26" s="43">
        <f>SUM(BJ26*$E26*$F26*$H26*$J26*$BK$11)</f>
        <v>0</v>
      </c>
      <c r="BL26" s="45">
        <v>30</v>
      </c>
      <c r="BM26" s="43">
        <f>SUM(BL26*$E26*$F26*$H26*$J26*$BM$11)</f>
        <v>590553.59999999998</v>
      </c>
      <c r="BN26" s="45"/>
      <c r="BO26" s="43">
        <f>BN26*$E26*$F26*$H26*$K26*$BO$11</f>
        <v>0</v>
      </c>
      <c r="BP26" s="73"/>
      <c r="BQ26" s="43">
        <f>BP26*$E26*$F26*$H26*$K26*$BQ$11</f>
        <v>0</v>
      </c>
      <c r="BR26" s="73"/>
      <c r="BS26" s="43">
        <f>BR26*$E26*$F26*$H26*$K26*$BS$11</f>
        <v>0</v>
      </c>
      <c r="BT26" s="45"/>
      <c r="BU26" s="43">
        <f>BT26*$E26*$F26*$H26*$K26*$BU$11</f>
        <v>0</v>
      </c>
      <c r="BV26" s="45"/>
      <c r="BW26" s="43">
        <f>BV26*$E26*$F26*$H26*$K26*$BW$11</f>
        <v>0</v>
      </c>
      <c r="BX26" s="100">
        <f>70-5</f>
        <v>65</v>
      </c>
      <c r="BY26" s="43">
        <f>BX26*$E26*$F26*$H26*$K26*$BY$11</f>
        <v>1535439.3599999999</v>
      </c>
      <c r="BZ26" s="47">
        <v>-48.333333333333329</v>
      </c>
      <c r="CA26" s="47">
        <v>-1141737</v>
      </c>
      <c r="CB26" s="45"/>
      <c r="CC26" s="43">
        <f>CB26*$E26*$F26*$H26*$K26*$CC$11</f>
        <v>0</v>
      </c>
      <c r="CD26" s="45"/>
      <c r="CE26" s="43">
        <f>CD26*$E26*$F26*$H26*$K26*$CE$11</f>
        <v>0</v>
      </c>
      <c r="CF26" s="45"/>
      <c r="CG26" s="43">
        <f>CF26*$E26*$F26*$H26*$K26*$CG$11</f>
        <v>0</v>
      </c>
      <c r="CH26" s="45"/>
      <c r="CI26" s="43">
        <f>CH26*$E26*$F26*$H26*$K26*$CI$11</f>
        <v>0</v>
      </c>
      <c r="CJ26" s="43">
        <v>0</v>
      </c>
      <c r="CK26" s="43">
        <v>0</v>
      </c>
      <c r="CL26" s="45"/>
      <c r="CM26" s="43">
        <f>CL26*$E26*$F26*$H26*$K26*$CM$11</f>
        <v>0</v>
      </c>
      <c r="CN26" s="45"/>
      <c r="CO26" s="43">
        <f>CN26*$E26*$F26*$H26*$K26*$CO$11</f>
        <v>0</v>
      </c>
      <c r="CP26" s="45"/>
      <c r="CQ26" s="43">
        <f>CP26*$E26*$F26*$H26*$K26*$CQ$11</f>
        <v>0</v>
      </c>
      <c r="CR26" s="45"/>
      <c r="CS26" s="43">
        <f>CR26*$E26*$F26*$H26*$K26*$CS$11</f>
        <v>0</v>
      </c>
      <c r="CT26" s="45"/>
      <c r="CU26" s="43">
        <f>CT26*$E26*$F26*$H26*$K26*$CU$11</f>
        <v>0</v>
      </c>
      <c r="CV26" s="45"/>
      <c r="CW26" s="43">
        <f>CV26*$E26*$F26*$H26*$L26*$CW$11</f>
        <v>0</v>
      </c>
      <c r="CX26" s="45"/>
      <c r="CY26" s="43">
        <f>CX26*$E26*$F26*$H26*$M26*$CY$11</f>
        <v>0</v>
      </c>
      <c r="CZ26" s="44"/>
      <c r="DA26" s="43">
        <f>CZ26*E26*F26*H26</f>
        <v>0</v>
      </c>
      <c r="DB26" s="44"/>
      <c r="DC26" s="43"/>
      <c r="DD26" s="49">
        <f t="shared" si="2"/>
        <v>350</v>
      </c>
      <c r="DE26" s="49">
        <f t="shared" si="3"/>
        <v>7145698.5599999987</v>
      </c>
    </row>
    <row r="27" spans="1:109" s="205" customFormat="1" ht="15.75" hidden="1" x14ac:dyDescent="0.25">
      <c r="A27" s="199">
        <v>3</v>
      </c>
      <c r="B27" s="199"/>
      <c r="C27" s="74"/>
      <c r="D27" s="200" t="s">
        <v>135</v>
      </c>
      <c r="E27" s="38">
        <v>13520</v>
      </c>
      <c r="F27" s="201">
        <v>0.98</v>
      </c>
      <c r="G27" s="201"/>
      <c r="H27" s="26">
        <v>1</v>
      </c>
      <c r="I27" s="75"/>
      <c r="J27" s="202"/>
      <c r="K27" s="202"/>
      <c r="L27" s="202"/>
      <c r="M27" s="186">
        <v>2.57</v>
      </c>
      <c r="N27" s="203">
        <f t="shared" ref="N27:BY27" si="5">N28</f>
        <v>0</v>
      </c>
      <c r="O27" s="203">
        <f t="shared" si="5"/>
        <v>0</v>
      </c>
      <c r="P27" s="203">
        <f t="shared" si="5"/>
        <v>0</v>
      </c>
      <c r="Q27" s="203">
        <f t="shared" si="5"/>
        <v>0</v>
      </c>
      <c r="R27" s="180">
        <f t="shared" si="5"/>
        <v>0</v>
      </c>
      <c r="S27" s="203">
        <f t="shared" si="5"/>
        <v>0</v>
      </c>
      <c r="T27" s="203">
        <f t="shared" si="5"/>
        <v>0</v>
      </c>
      <c r="U27" s="203">
        <f t="shared" si="5"/>
        <v>0</v>
      </c>
      <c r="V27" s="203">
        <f t="shared" si="5"/>
        <v>0</v>
      </c>
      <c r="W27" s="203">
        <f t="shared" si="5"/>
        <v>0</v>
      </c>
      <c r="X27" s="203">
        <f t="shared" si="5"/>
        <v>0</v>
      </c>
      <c r="Y27" s="203">
        <f t="shared" si="5"/>
        <v>0</v>
      </c>
      <c r="Z27" s="203">
        <f t="shared" si="5"/>
        <v>0</v>
      </c>
      <c r="AA27" s="203">
        <f t="shared" si="5"/>
        <v>0</v>
      </c>
      <c r="AB27" s="203">
        <f t="shared" si="5"/>
        <v>0</v>
      </c>
      <c r="AC27" s="203">
        <f t="shared" si="5"/>
        <v>0</v>
      </c>
      <c r="AD27" s="203">
        <f t="shared" si="5"/>
        <v>0</v>
      </c>
      <c r="AE27" s="203">
        <f t="shared" si="5"/>
        <v>0</v>
      </c>
      <c r="AF27" s="203">
        <v>0</v>
      </c>
      <c r="AG27" s="203">
        <v>0</v>
      </c>
      <c r="AH27" s="203">
        <f t="shared" si="5"/>
        <v>0</v>
      </c>
      <c r="AI27" s="203">
        <f t="shared" si="5"/>
        <v>0</v>
      </c>
      <c r="AJ27" s="203">
        <f t="shared" si="5"/>
        <v>0</v>
      </c>
      <c r="AK27" s="203">
        <f t="shared" si="5"/>
        <v>0</v>
      </c>
      <c r="AL27" s="203">
        <f t="shared" si="5"/>
        <v>0</v>
      </c>
      <c r="AM27" s="203">
        <f t="shared" si="5"/>
        <v>0</v>
      </c>
      <c r="AN27" s="203">
        <f t="shared" si="5"/>
        <v>5</v>
      </c>
      <c r="AO27" s="203">
        <f t="shared" si="5"/>
        <v>92747.199999999997</v>
      </c>
      <c r="AP27" s="203">
        <f t="shared" si="5"/>
        <v>0</v>
      </c>
      <c r="AQ27" s="203">
        <f t="shared" si="5"/>
        <v>0</v>
      </c>
      <c r="AR27" s="203">
        <f t="shared" si="5"/>
        <v>0</v>
      </c>
      <c r="AS27" s="203">
        <f t="shared" si="5"/>
        <v>0</v>
      </c>
      <c r="AT27" s="203">
        <f t="shared" si="5"/>
        <v>0</v>
      </c>
      <c r="AU27" s="203">
        <f t="shared" si="5"/>
        <v>0</v>
      </c>
      <c r="AV27" s="203">
        <f t="shared" si="5"/>
        <v>0</v>
      </c>
      <c r="AW27" s="203">
        <f t="shared" si="5"/>
        <v>0</v>
      </c>
      <c r="AX27" s="203">
        <f t="shared" si="5"/>
        <v>0</v>
      </c>
      <c r="AY27" s="203">
        <f t="shared" si="5"/>
        <v>0</v>
      </c>
      <c r="AZ27" s="203">
        <f t="shared" si="5"/>
        <v>0</v>
      </c>
      <c r="BA27" s="203">
        <f t="shared" si="5"/>
        <v>0</v>
      </c>
      <c r="BB27" s="203">
        <f t="shared" si="5"/>
        <v>0</v>
      </c>
      <c r="BC27" s="203">
        <f t="shared" si="5"/>
        <v>0</v>
      </c>
      <c r="BD27" s="203">
        <f t="shared" si="5"/>
        <v>0</v>
      </c>
      <c r="BE27" s="203">
        <f t="shared" si="5"/>
        <v>0</v>
      </c>
      <c r="BF27" s="203">
        <f t="shared" si="5"/>
        <v>0</v>
      </c>
      <c r="BG27" s="203">
        <f t="shared" si="5"/>
        <v>0</v>
      </c>
      <c r="BH27" s="203">
        <f t="shared" si="5"/>
        <v>0</v>
      </c>
      <c r="BI27" s="203">
        <f t="shared" si="5"/>
        <v>0</v>
      </c>
      <c r="BJ27" s="203">
        <f t="shared" si="5"/>
        <v>0</v>
      </c>
      <c r="BK27" s="203">
        <f t="shared" si="5"/>
        <v>0</v>
      </c>
      <c r="BL27" s="203">
        <f t="shared" si="5"/>
        <v>0</v>
      </c>
      <c r="BM27" s="203">
        <f t="shared" si="5"/>
        <v>0</v>
      </c>
      <c r="BN27" s="203">
        <f t="shared" si="5"/>
        <v>0</v>
      </c>
      <c r="BO27" s="203">
        <f t="shared" si="5"/>
        <v>0</v>
      </c>
      <c r="BP27" s="203">
        <f t="shared" si="5"/>
        <v>0</v>
      </c>
      <c r="BQ27" s="203">
        <f t="shared" si="5"/>
        <v>0</v>
      </c>
      <c r="BR27" s="203">
        <f t="shared" si="5"/>
        <v>0</v>
      </c>
      <c r="BS27" s="203">
        <f t="shared" si="5"/>
        <v>0</v>
      </c>
      <c r="BT27" s="203">
        <f t="shared" si="5"/>
        <v>0</v>
      </c>
      <c r="BU27" s="203">
        <f t="shared" si="5"/>
        <v>0</v>
      </c>
      <c r="BV27" s="203">
        <f t="shared" si="5"/>
        <v>0</v>
      </c>
      <c r="BW27" s="203">
        <f t="shared" si="5"/>
        <v>0</v>
      </c>
      <c r="BX27" s="204">
        <f t="shared" si="5"/>
        <v>0</v>
      </c>
      <c r="BY27" s="203">
        <f t="shared" si="5"/>
        <v>0</v>
      </c>
      <c r="BZ27" s="203">
        <v>1</v>
      </c>
      <c r="CA27" s="203">
        <v>22259.33</v>
      </c>
      <c r="CB27" s="203">
        <f t="shared" ref="CB27:DE27" si="6">CB28</f>
        <v>4</v>
      </c>
      <c r="CC27" s="203">
        <f t="shared" si="6"/>
        <v>89037.312000000005</v>
      </c>
      <c r="CD27" s="203">
        <f t="shared" si="6"/>
        <v>0</v>
      </c>
      <c r="CE27" s="203">
        <f t="shared" si="6"/>
        <v>0</v>
      </c>
      <c r="CF27" s="203">
        <f t="shared" si="6"/>
        <v>0</v>
      </c>
      <c r="CG27" s="203">
        <f t="shared" si="6"/>
        <v>0</v>
      </c>
      <c r="CH27" s="203">
        <f t="shared" si="6"/>
        <v>0</v>
      </c>
      <c r="CI27" s="203">
        <f t="shared" si="6"/>
        <v>0</v>
      </c>
      <c r="CJ27" s="203">
        <v>0</v>
      </c>
      <c r="CK27" s="203">
        <v>0</v>
      </c>
      <c r="CL27" s="203">
        <f t="shared" si="6"/>
        <v>0</v>
      </c>
      <c r="CM27" s="203">
        <f t="shared" si="6"/>
        <v>0</v>
      </c>
      <c r="CN27" s="203">
        <f t="shared" si="6"/>
        <v>0</v>
      </c>
      <c r="CO27" s="203">
        <f t="shared" si="6"/>
        <v>0</v>
      </c>
      <c r="CP27" s="203">
        <f t="shared" si="6"/>
        <v>0</v>
      </c>
      <c r="CQ27" s="203">
        <f t="shared" si="6"/>
        <v>0</v>
      </c>
      <c r="CR27" s="203">
        <f t="shared" si="6"/>
        <v>0</v>
      </c>
      <c r="CS27" s="203">
        <f t="shared" si="6"/>
        <v>0</v>
      </c>
      <c r="CT27" s="203">
        <f t="shared" si="6"/>
        <v>0</v>
      </c>
      <c r="CU27" s="203">
        <f t="shared" si="6"/>
        <v>0</v>
      </c>
      <c r="CV27" s="203">
        <f t="shared" si="6"/>
        <v>0</v>
      </c>
      <c r="CW27" s="203">
        <f t="shared" si="6"/>
        <v>0</v>
      </c>
      <c r="CX27" s="203">
        <f t="shared" si="6"/>
        <v>0</v>
      </c>
      <c r="CY27" s="203">
        <f t="shared" si="6"/>
        <v>0</v>
      </c>
      <c r="CZ27" s="203">
        <f t="shared" si="6"/>
        <v>0</v>
      </c>
      <c r="DA27" s="203">
        <f t="shared" si="6"/>
        <v>0</v>
      </c>
      <c r="DB27" s="203">
        <f t="shared" si="6"/>
        <v>0</v>
      </c>
      <c r="DC27" s="203">
        <f t="shared" si="6"/>
        <v>0</v>
      </c>
      <c r="DD27" s="203">
        <f t="shared" si="6"/>
        <v>9</v>
      </c>
      <c r="DE27" s="203">
        <f t="shared" si="6"/>
        <v>181784.51199999999</v>
      </c>
    </row>
    <row r="28" spans="1:109" ht="30" hidden="1" x14ac:dyDescent="0.25">
      <c r="A28" s="23"/>
      <c r="B28" s="23">
        <v>8</v>
      </c>
      <c r="C28" s="108" t="s">
        <v>136</v>
      </c>
      <c r="D28" s="65" t="s">
        <v>137</v>
      </c>
      <c r="E28" s="38">
        <v>13520</v>
      </c>
      <c r="F28" s="76">
        <v>0.98</v>
      </c>
      <c r="G28" s="76"/>
      <c r="H28" s="40">
        <v>1</v>
      </c>
      <c r="I28" s="41"/>
      <c r="J28" s="38">
        <v>1.4</v>
      </c>
      <c r="K28" s="38">
        <v>1.68</v>
      </c>
      <c r="L28" s="38">
        <v>2.23</v>
      </c>
      <c r="M28" s="42">
        <v>2.57</v>
      </c>
      <c r="N28" s="77"/>
      <c r="O28" s="43">
        <f>SUM(N28*$E28*$F28*$H28*$J28*$O$11)</f>
        <v>0</v>
      </c>
      <c r="P28" s="77"/>
      <c r="Q28" s="43">
        <f>SUM(P28*$E28*$F28*$H28*$J28*$Q$11)</f>
        <v>0</v>
      </c>
      <c r="R28" s="77"/>
      <c r="S28" s="44">
        <f>SUM(R28*$E28*$F28*$H28*$J28*$S$11)</f>
        <v>0</v>
      </c>
      <c r="T28" s="77"/>
      <c r="U28" s="43">
        <f>SUM(T28*$E28*$F28*$H28*$J28*$U$11)</f>
        <v>0</v>
      </c>
      <c r="V28" s="77"/>
      <c r="W28" s="43">
        <f>SUM(V28*$E28*$F28*$H28*$J28*$W$11)</f>
        <v>0</v>
      </c>
      <c r="X28" s="45"/>
      <c r="Y28" s="44">
        <f>SUM(X28*$E28*$F28*$H28*$J28*$Y$11)</f>
        <v>0</v>
      </c>
      <c r="Z28" s="78"/>
      <c r="AA28" s="43">
        <f>SUM(Z28*$E28*$F28*$H28*$J28*$AA$11)</f>
        <v>0</v>
      </c>
      <c r="AB28" s="77"/>
      <c r="AC28" s="43">
        <f>SUM(AB28*$E28*$F28*$H28*$J28*$AC$11)</f>
        <v>0</v>
      </c>
      <c r="AD28" s="77"/>
      <c r="AE28" s="43">
        <f>SUM(AD28*$E28*$F28*$H28*$J28*$AE$11)</f>
        <v>0</v>
      </c>
      <c r="AF28" s="79">
        <v>0</v>
      </c>
      <c r="AG28" s="79">
        <v>0</v>
      </c>
      <c r="AH28" s="77"/>
      <c r="AI28" s="43">
        <f>SUM(AH28*$E28*$F28*$H28*$J28*$AI$11)</f>
        <v>0</v>
      </c>
      <c r="AJ28" s="77"/>
      <c r="AK28" s="43">
        <f>AJ28*$E28*$F28*$H28*$K28*$AK$11</f>
        <v>0</v>
      </c>
      <c r="AL28" s="77"/>
      <c r="AM28" s="43">
        <f>AL28*$E28*$F28*$H28*$K28*$AM$11</f>
        <v>0</v>
      </c>
      <c r="AN28" s="78">
        <v>5</v>
      </c>
      <c r="AO28" s="43">
        <f>SUM(AN28*$E28*$F28*$H28*$J28*$AO$11)</f>
        <v>92747.199999999997</v>
      </c>
      <c r="AP28" s="77"/>
      <c r="AQ28" s="44">
        <f>SUM(AP28*$E28*$F28*$H28*$J28*$AQ$11)</f>
        <v>0</v>
      </c>
      <c r="AR28" s="77"/>
      <c r="AS28" s="43">
        <f>SUM(AR28*$E28*$F28*$H28*$J28*$AS$11)</f>
        <v>0</v>
      </c>
      <c r="AT28" s="77"/>
      <c r="AU28" s="43">
        <f>SUM(AT28*$E28*$F28*$H28*$J28*$AU$11)</f>
        <v>0</v>
      </c>
      <c r="AV28" s="77"/>
      <c r="AW28" s="43">
        <f>SUM(AV28*$E28*$F28*$H28*$J28*$AW$11)</f>
        <v>0</v>
      </c>
      <c r="AX28" s="77"/>
      <c r="AY28" s="43">
        <f>SUM(AX28*$E28*$F28*$H28*$J28*$AY$11)</f>
        <v>0</v>
      </c>
      <c r="AZ28" s="45"/>
      <c r="BA28" s="43">
        <f>SUM(AZ28*$E28*$F28*$H28*$J28*$BA$11)</f>
        <v>0</v>
      </c>
      <c r="BB28" s="77"/>
      <c r="BC28" s="43">
        <f>SUM(BB28*$E28*$F28*$H28*$J28*$BC$11)</f>
        <v>0</v>
      </c>
      <c r="BD28" s="77"/>
      <c r="BE28" s="43">
        <f>SUM(BD28*$E28*$F28*$H28*$J28*$BE$11)</f>
        <v>0</v>
      </c>
      <c r="BF28" s="77"/>
      <c r="BG28" s="43">
        <f>SUM(BF28*$E28*$F28*$H28*$J28*$BG$11)</f>
        <v>0</v>
      </c>
      <c r="BH28" s="77"/>
      <c r="BI28" s="43">
        <f>SUM(BH28*$E28*$F28*$H28*$J28*$BI$11)</f>
        <v>0</v>
      </c>
      <c r="BJ28" s="77"/>
      <c r="BK28" s="43">
        <f>SUM(BJ28*$E28*$F28*$H28*$J28*$BK$11)</f>
        <v>0</v>
      </c>
      <c r="BL28" s="45"/>
      <c r="BM28" s="43">
        <f>SUM(BL28*$E28*$F28*$H28*$J28*$BM$11)</f>
        <v>0</v>
      </c>
      <c r="BN28" s="77"/>
      <c r="BO28" s="43">
        <f>BN28*$E28*$F28*$H28*$K28*$BO$11</f>
        <v>0</v>
      </c>
      <c r="BP28" s="77"/>
      <c r="BQ28" s="43">
        <f>BP28*$E28*$F28*$H28*$K28*$BQ$11</f>
        <v>0</v>
      </c>
      <c r="BR28" s="77"/>
      <c r="BS28" s="43">
        <f>BR28*$E28*$F28*$H28*$K28*$BS$11</f>
        <v>0</v>
      </c>
      <c r="BT28" s="77"/>
      <c r="BU28" s="43">
        <f>BT28*$E28*$F28*$H28*$K28*$BU$11</f>
        <v>0</v>
      </c>
      <c r="BV28" s="77"/>
      <c r="BW28" s="43">
        <f>BV28*$E28*$F28*$H28*$K28*$BW$11</f>
        <v>0</v>
      </c>
      <c r="BX28" s="80"/>
      <c r="BY28" s="43">
        <f>BX28*$E28*$F28*$H28*$K28*$BY$11</f>
        <v>0</v>
      </c>
      <c r="BZ28" s="81">
        <v>1</v>
      </c>
      <c r="CA28" s="81">
        <v>22259.33</v>
      </c>
      <c r="CB28" s="77">
        <v>4</v>
      </c>
      <c r="CC28" s="43">
        <f>CB28*$E28*$F28*$H28*$K28*$CC$11</f>
        <v>89037.312000000005</v>
      </c>
      <c r="CD28" s="77"/>
      <c r="CE28" s="43">
        <f>CD28*$E28*$F28*$H28*$K28*$CE$11</f>
        <v>0</v>
      </c>
      <c r="CF28" s="82"/>
      <c r="CG28" s="43">
        <f>CF28*$E28*$F28*$H28*$K28*$CG$11</f>
        <v>0</v>
      </c>
      <c r="CH28" s="77"/>
      <c r="CI28" s="43">
        <f>CH28*$E28*$F28*$H28*$K28*$CI$11</f>
        <v>0</v>
      </c>
      <c r="CJ28" s="79">
        <v>0</v>
      </c>
      <c r="CK28" s="79">
        <v>0</v>
      </c>
      <c r="CL28" s="77"/>
      <c r="CM28" s="43">
        <f>CL28*$E28*$F28*$H28*$K28*$CM$11</f>
        <v>0</v>
      </c>
      <c r="CN28" s="77"/>
      <c r="CO28" s="43">
        <f>CN28*$E28*$F28*$H28*$K28*$CO$11</f>
        <v>0</v>
      </c>
      <c r="CP28" s="45"/>
      <c r="CQ28" s="43">
        <f>CP28*$E28*$F28*$H28*$K28*$CQ$11</f>
        <v>0</v>
      </c>
      <c r="CR28" s="45"/>
      <c r="CS28" s="43">
        <f>CR28*$E28*$F28*$H28*$K28*$CS$11</f>
        <v>0</v>
      </c>
      <c r="CT28" s="77"/>
      <c r="CU28" s="43">
        <f>CT28*$E28*$F28*$H28*$K28*$CU$11</f>
        <v>0</v>
      </c>
      <c r="CV28" s="77"/>
      <c r="CW28" s="43">
        <f>CV28*$E28*$F28*$H28*$L28*$CW$11</f>
        <v>0</v>
      </c>
      <c r="CX28" s="77"/>
      <c r="CY28" s="43">
        <f>CX28*$E28*$F28*$H28*$M28*$CY$11</f>
        <v>0</v>
      </c>
      <c r="CZ28" s="44"/>
      <c r="DA28" s="43">
        <f>CZ28*E28*F28*H28</f>
        <v>0</v>
      </c>
      <c r="DB28" s="44"/>
      <c r="DC28" s="43"/>
      <c r="DD28" s="49">
        <f>SUM(P28+N28+Z28+R28+T28+AB28+X28+V28+AD28+AJ28+AH28+AL28+AN28+AR28+BN28+BT28+AP28+BB28+BD28+CH28+CL28+CF28+CN28+CP28+BX28+CB28+AT28+AV28+AX28+AZ28+BP28+BR28+BV28+BF28+BH28+BJ28+BL28+CD28+CR28+CT28+CV28+CX28+CZ28+DB28)</f>
        <v>9</v>
      </c>
      <c r="DE28" s="49">
        <f>SUM(Q28+O28+AA28+S28+U28+AC28+Y28+W28+AE28+AK28+AI28+AM28+AO28+AS28+BO28+BU28+AQ28+BC28+BE28+CI28+CM28+CG28+CO28+CQ28+BY28+CC28+AU28+AW28+AY28+BA28+BQ28+BS28+BW28+BG28+BI28+BK28+BM28+CE28+CS28+CU28+CW28+CY28+DA28+DC28)</f>
        <v>181784.51199999999</v>
      </c>
    </row>
    <row r="29" spans="1:109" s="205" customFormat="1" ht="15.75" x14ac:dyDescent="0.25">
      <c r="A29" s="199">
        <v>4</v>
      </c>
      <c r="B29" s="199"/>
      <c r="C29" s="74"/>
      <c r="D29" s="200" t="s">
        <v>138</v>
      </c>
      <c r="E29" s="38">
        <v>13520</v>
      </c>
      <c r="F29" s="201">
        <v>0.89</v>
      </c>
      <c r="G29" s="201"/>
      <c r="H29" s="26">
        <v>1</v>
      </c>
      <c r="I29" s="75"/>
      <c r="J29" s="202"/>
      <c r="K29" s="202"/>
      <c r="L29" s="202"/>
      <c r="M29" s="42">
        <v>2.57</v>
      </c>
      <c r="N29" s="203">
        <f t="shared" ref="N29:BY29" si="7">N30</f>
        <v>100</v>
      </c>
      <c r="O29" s="203">
        <f t="shared" si="7"/>
        <v>1684592</v>
      </c>
      <c r="P29" s="203">
        <f t="shared" si="7"/>
        <v>0</v>
      </c>
      <c r="Q29" s="203">
        <f t="shared" si="7"/>
        <v>0</v>
      </c>
      <c r="R29" s="180">
        <f t="shared" si="7"/>
        <v>0</v>
      </c>
      <c r="S29" s="203">
        <f t="shared" si="7"/>
        <v>0</v>
      </c>
      <c r="T29" s="203">
        <f t="shared" si="7"/>
        <v>0</v>
      </c>
      <c r="U29" s="203">
        <f t="shared" si="7"/>
        <v>0</v>
      </c>
      <c r="V29" s="203">
        <f t="shared" si="7"/>
        <v>0</v>
      </c>
      <c r="W29" s="203">
        <f t="shared" si="7"/>
        <v>0</v>
      </c>
      <c r="X29" s="203">
        <f t="shared" si="7"/>
        <v>0</v>
      </c>
      <c r="Y29" s="203">
        <f t="shared" si="7"/>
        <v>0</v>
      </c>
      <c r="Z29" s="203">
        <f t="shared" si="7"/>
        <v>0</v>
      </c>
      <c r="AA29" s="203">
        <f t="shared" si="7"/>
        <v>0</v>
      </c>
      <c r="AB29" s="203">
        <f t="shared" si="7"/>
        <v>37</v>
      </c>
      <c r="AC29" s="203">
        <f t="shared" si="7"/>
        <v>623299.04</v>
      </c>
      <c r="AD29" s="203">
        <f t="shared" si="7"/>
        <v>0</v>
      </c>
      <c r="AE29" s="203">
        <f t="shared" si="7"/>
        <v>0</v>
      </c>
      <c r="AF29" s="203">
        <v>0</v>
      </c>
      <c r="AG29" s="203">
        <v>0</v>
      </c>
      <c r="AH29" s="203">
        <f t="shared" si="7"/>
        <v>55</v>
      </c>
      <c r="AI29" s="203">
        <f t="shared" si="7"/>
        <v>926525.6</v>
      </c>
      <c r="AJ29" s="203">
        <f t="shared" si="7"/>
        <v>0</v>
      </c>
      <c r="AK29" s="203">
        <f t="shared" si="7"/>
        <v>0</v>
      </c>
      <c r="AL29" s="203">
        <f t="shared" si="7"/>
        <v>21</v>
      </c>
      <c r="AM29" s="203">
        <f t="shared" si="7"/>
        <v>424517.18400000001</v>
      </c>
      <c r="AN29" s="203">
        <f t="shared" si="7"/>
        <v>0</v>
      </c>
      <c r="AO29" s="203">
        <f t="shared" si="7"/>
        <v>0</v>
      </c>
      <c r="AP29" s="203">
        <f t="shared" si="7"/>
        <v>0</v>
      </c>
      <c r="AQ29" s="203">
        <f t="shared" si="7"/>
        <v>0</v>
      </c>
      <c r="AR29" s="203">
        <f t="shared" si="7"/>
        <v>0</v>
      </c>
      <c r="AS29" s="203">
        <f t="shared" si="7"/>
        <v>0</v>
      </c>
      <c r="AT29" s="203">
        <f t="shared" si="7"/>
        <v>0</v>
      </c>
      <c r="AU29" s="203">
        <f t="shared" si="7"/>
        <v>0</v>
      </c>
      <c r="AV29" s="203">
        <f t="shared" si="7"/>
        <v>0</v>
      </c>
      <c r="AW29" s="203">
        <f t="shared" si="7"/>
        <v>0</v>
      </c>
      <c r="AX29" s="203">
        <f t="shared" si="7"/>
        <v>0</v>
      </c>
      <c r="AY29" s="203">
        <f t="shared" si="7"/>
        <v>0</v>
      </c>
      <c r="AZ29" s="203">
        <f t="shared" si="7"/>
        <v>0</v>
      </c>
      <c r="BA29" s="203">
        <f t="shared" si="7"/>
        <v>0</v>
      </c>
      <c r="BB29" s="203">
        <f t="shared" si="7"/>
        <v>0</v>
      </c>
      <c r="BC29" s="203">
        <f t="shared" si="7"/>
        <v>0</v>
      </c>
      <c r="BD29" s="203">
        <f t="shared" si="7"/>
        <v>14</v>
      </c>
      <c r="BE29" s="203">
        <f t="shared" si="7"/>
        <v>235842.88</v>
      </c>
      <c r="BF29" s="203">
        <f t="shared" si="7"/>
        <v>0</v>
      </c>
      <c r="BG29" s="203">
        <f t="shared" si="7"/>
        <v>0</v>
      </c>
      <c r="BH29" s="203">
        <f t="shared" si="7"/>
        <v>0</v>
      </c>
      <c r="BI29" s="203">
        <f t="shared" si="7"/>
        <v>0</v>
      </c>
      <c r="BJ29" s="203">
        <f t="shared" si="7"/>
        <v>0</v>
      </c>
      <c r="BK29" s="203">
        <f t="shared" si="7"/>
        <v>0</v>
      </c>
      <c r="BL29" s="203">
        <f t="shared" si="7"/>
        <v>20</v>
      </c>
      <c r="BM29" s="203">
        <f t="shared" si="7"/>
        <v>336918.39999999997</v>
      </c>
      <c r="BN29" s="203">
        <f t="shared" si="7"/>
        <v>0</v>
      </c>
      <c r="BO29" s="203">
        <f t="shared" si="7"/>
        <v>0</v>
      </c>
      <c r="BP29" s="203">
        <f t="shared" si="7"/>
        <v>0</v>
      </c>
      <c r="BQ29" s="203">
        <f t="shared" si="7"/>
        <v>0</v>
      </c>
      <c r="BR29" s="203">
        <f t="shared" si="7"/>
        <v>0</v>
      </c>
      <c r="BS29" s="203">
        <f t="shared" si="7"/>
        <v>0</v>
      </c>
      <c r="BT29" s="203">
        <f t="shared" si="7"/>
        <v>29</v>
      </c>
      <c r="BU29" s="203">
        <f t="shared" si="7"/>
        <v>586238.01599999995</v>
      </c>
      <c r="BV29" s="203">
        <f t="shared" si="7"/>
        <v>0</v>
      </c>
      <c r="BW29" s="203">
        <f t="shared" si="7"/>
        <v>0</v>
      </c>
      <c r="BX29" s="204">
        <f t="shared" si="7"/>
        <v>50</v>
      </c>
      <c r="BY29" s="203">
        <f t="shared" si="7"/>
        <v>1010755.2</v>
      </c>
      <c r="BZ29" s="203">
        <v>-0.6666666666666714</v>
      </c>
      <c r="CA29" s="203">
        <v>-13476.900000000489</v>
      </c>
      <c r="CB29" s="203">
        <f t="shared" ref="CB29:DE29" si="8">CB30</f>
        <v>13</v>
      </c>
      <c r="CC29" s="203">
        <f t="shared" si="8"/>
        <v>262796.35199999996</v>
      </c>
      <c r="CD29" s="203">
        <f t="shared" si="8"/>
        <v>4</v>
      </c>
      <c r="CE29" s="203">
        <f t="shared" si="8"/>
        <v>80860.415999999997</v>
      </c>
      <c r="CF29" s="203">
        <f t="shared" si="8"/>
        <v>23</v>
      </c>
      <c r="CG29" s="203">
        <f t="shared" si="8"/>
        <v>464947.39200000005</v>
      </c>
      <c r="CH29" s="203">
        <f t="shared" si="8"/>
        <v>0</v>
      </c>
      <c r="CI29" s="203">
        <f t="shared" si="8"/>
        <v>0</v>
      </c>
      <c r="CJ29" s="203">
        <v>0</v>
      </c>
      <c r="CK29" s="203">
        <v>0</v>
      </c>
      <c r="CL29" s="203">
        <f t="shared" si="8"/>
        <v>20</v>
      </c>
      <c r="CM29" s="203">
        <f t="shared" si="8"/>
        <v>404302.07999999996</v>
      </c>
      <c r="CN29" s="203">
        <f t="shared" si="8"/>
        <v>18</v>
      </c>
      <c r="CO29" s="203">
        <f t="shared" si="8"/>
        <v>363871.87199999997</v>
      </c>
      <c r="CP29" s="203">
        <f t="shared" si="8"/>
        <v>2</v>
      </c>
      <c r="CQ29" s="203">
        <f t="shared" si="8"/>
        <v>40430.207999999999</v>
      </c>
      <c r="CR29" s="203">
        <f t="shared" si="8"/>
        <v>11</v>
      </c>
      <c r="CS29" s="203">
        <f t="shared" si="8"/>
        <v>222366.14399999997</v>
      </c>
      <c r="CT29" s="203">
        <f t="shared" si="8"/>
        <v>5</v>
      </c>
      <c r="CU29" s="203">
        <f t="shared" si="8"/>
        <v>101075.51999999999</v>
      </c>
      <c r="CV29" s="203">
        <f t="shared" si="8"/>
        <v>60</v>
      </c>
      <c r="CW29" s="203">
        <f t="shared" si="8"/>
        <v>1609988.64</v>
      </c>
      <c r="CX29" s="203">
        <f t="shared" si="8"/>
        <v>25</v>
      </c>
      <c r="CY29" s="203">
        <f t="shared" si="8"/>
        <v>773107.39999999991</v>
      </c>
      <c r="CZ29" s="203">
        <f t="shared" si="8"/>
        <v>0</v>
      </c>
      <c r="DA29" s="203">
        <f t="shared" si="8"/>
        <v>0</v>
      </c>
      <c r="DB29" s="203">
        <f t="shared" si="8"/>
        <v>0</v>
      </c>
      <c r="DC29" s="203">
        <f t="shared" si="8"/>
        <v>0</v>
      </c>
      <c r="DD29" s="203">
        <f t="shared" si="8"/>
        <v>507</v>
      </c>
      <c r="DE29" s="203">
        <f t="shared" si="8"/>
        <v>10152434.344000001</v>
      </c>
    </row>
    <row r="30" spans="1:109" s="20" customFormat="1" ht="30" x14ac:dyDescent="0.25">
      <c r="A30" s="35"/>
      <c r="B30" s="35">
        <v>9</v>
      </c>
      <c r="C30" s="108" t="s">
        <v>139</v>
      </c>
      <c r="D30" s="37" t="s">
        <v>140</v>
      </c>
      <c r="E30" s="38">
        <v>13520</v>
      </c>
      <c r="F30" s="38">
        <v>0.89</v>
      </c>
      <c r="G30" s="38"/>
      <c r="H30" s="83">
        <v>1</v>
      </c>
      <c r="I30" s="84"/>
      <c r="J30" s="38">
        <v>1.4</v>
      </c>
      <c r="K30" s="38">
        <v>1.68</v>
      </c>
      <c r="L30" s="38">
        <v>2.23</v>
      </c>
      <c r="M30" s="42">
        <v>2.57</v>
      </c>
      <c r="N30" s="77">
        <v>100</v>
      </c>
      <c r="O30" s="43">
        <f>SUM(N30*$E30*$F30*$H30*$J30*$O$11)</f>
        <v>1684592</v>
      </c>
      <c r="P30" s="45"/>
      <c r="Q30" s="43">
        <f>SUM(P30*$E30*$F30*$H30*$J30*$Q$11)</f>
        <v>0</v>
      </c>
      <c r="R30" s="45"/>
      <c r="S30" s="44">
        <f>SUM(R30*$E30*$F30*$H30*$J30*$S$11)</f>
        <v>0</v>
      </c>
      <c r="T30" s="45"/>
      <c r="U30" s="43">
        <f>SUM(T30*$E30*$F30*$H30*$J30*$U$11)</f>
        <v>0</v>
      </c>
      <c r="V30" s="45"/>
      <c r="W30" s="43">
        <f>SUM(V30*$E30*$F30*$H30*$J30*$W$11)</f>
        <v>0</v>
      </c>
      <c r="X30" s="45"/>
      <c r="Y30" s="44">
        <f>SUM(X30*$E30*$F30*$H30*$J30*$Y$11)</f>
        <v>0</v>
      </c>
      <c r="Z30" s="78"/>
      <c r="AA30" s="43">
        <f>SUM(Z30*$E30*$F30*$H30*$J30*$AA$11)</f>
        <v>0</v>
      </c>
      <c r="AB30" s="45">
        <v>37</v>
      </c>
      <c r="AC30" s="43">
        <f>SUM(AB30*$E30*$F30*$H30*$J30*$AC$11)</f>
        <v>623299.04</v>
      </c>
      <c r="AD30" s="45"/>
      <c r="AE30" s="43">
        <f>SUM(AD30*$E30*$F30*$H30*$J30*$AE$11)</f>
        <v>0</v>
      </c>
      <c r="AF30" s="43">
        <v>0</v>
      </c>
      <c r="AG30" s="43">
        <v>0</v>
      </c>
      <c r="AH30" s="45">
        <v>55</v>
      </c>
      <c r="AI30" s="43">
        <f>SUM(AH30*$E30*$F30*$H30*$J30*$AI$11)</f>
        <v>926525.6</v>
      </c>
      <c r="AJ30" s="45"/>
      <c r="AK30" s="43">
        <f>AJ30*$E30*$F30*$H30*$K30*$AK$11</f>
        <v>0</v>
      </c>
      <c r="AL30" s="44">
        <v>21</v>
      </c>
      <c r="AM30" s="43">
        <f>AL30*$E30*$F30*$H30*$K30*$AM$11</f>
        <v>424517.18400000001</v>
      </c>
      <c r="AN30" s="78"/>
      <c r="AO30" s="43">
        <f>SUM(AN30*$E30*$F30*$H30*$J30*$AO$11)</f>
        <v>0</v>
      </c>
      <c r="AP30" s="45"/>
      <c r="AQ30" s="44">
        <f>SUM(AP30*$E30*$F30*$H30*$J30*$AQ$11)</f>
        <v>0</v>
      </c>
      <c r="AR30" s="45"/>
      <c r="AS30" s="43">
        <f>SUM(AR30*$E30*$F30*$H30*$J30*$AS$11)</f>
        <v>0</v>
      </c>
      <c r="AT30" s="45"/>
      <c r="AU30" s="43">
        <f>SUM(AT30*$E30*$F30*$H30*$J30*$AU$11)</f>
        <v>0</v>
      </c>
      <c r="AV30" s="45"/>
      <c r="AW30" s="43">
        <f>SUM(AV30*$E30*$F30*$H30*$J30*$AW$11)</f>
        <v>0</v>
      </c>
      <c r="AX30" s="45"/>
      <c r="AY30" s="43">
        <f>SUM(AX30*$E30*$F30*$H30*$J30*$AY$11)</f>
        <v>0</v>
      </c>
      <c r="AZ30" s="45"/>
      <c r="BA30" s="43">
        <f>SUM(AZ30*$E30*$F30*$H30*$J30*$BA$11)</f>
        <v>0</v>
      </c>
      <c r="BB30" s="45"/>
      <c r="BC30" s="43">
        <f>SUM(BB30*$E30*$F30*$H30*$J30*$BC$11)</f>
        <v>0</v>
      </c>
      <c r="BD30" s="45">
        <v>14</v>
      </c>
      <c r="BE30" s="43">
        <f>SUM(BD30*$E30*$F30*$H30*$J30*$BE$11)</f>
        <v>235842.88</v>
      </c>
      <c r="BF30" s="45"/>
      <c r="BG30" s="43">
        <f>SUM(BF30*$E30*$F30*$H30*$J30*$BG$11)</f>
        <v>0</v>
      </c>
      <c r="BH30" s="45"/>
      <c r="BI30" s="43">
        <f>SUM(BH30*$E30*$F30*$H30*$J30*$BI$11)</f>
        <v>0</v>
      </c>
      <c r="BJ30" s="45"/>
      <c r="BK30" s="43">
        <f>SUM(BJ30*$E30*$F30*$H30*$J30*$BK$11)</f>
        <v>0</v>
      </c>
      <c r="BL30" s="45">
        <v>20</v>
      </c>
      <c r="BM30" s="43">
        <f>SUM(BL30*$E30*$F30*$H30*$J30*$BM$11)</f>
        <v>336918.39999999997</v>
      </c>
      <c r="BN30" s="45"/>
      <c r="BO30" s="43">
        <f>BN30*$E30*$F30*$H30*$K30*$BO$11</f>
        <v>0</v>
      </c>
      <c r="BP30" s="45"/>
      <c r="BQ30" s="43">
        <f>BP30*$E30*$F30*$H30*$K30*$BQ$11</f>
        <v>0</v>
      </c>
      <c r="BR30" s="45"/>
      <c r="BS30" s="43">
        <f>BR30*$E30*$F30*$H30*$K30*$BS$11</f>
        <v>0</v>
      </c>
      <c r="BT30" s="85">
        <v>29</v>
      </c>
      <c r="BU30" s="43">
        <f>BT30*$E30*$F30*$H30*$K30*$BU$11</f>
        <v>586238.01599999995</v>
      </c>
      <c r="BV30" s="45"/>
      <c r="BW30" s="43">
        <f>BV30*$E30*$F30*$H30*$K30*$BW$11</f>
        <v>0</v>
      </c>
      <c r="BX30" s="46">
        <v>50</v>
      </c>
      <c r="BY30" s="43">
        <f>BX30*$E30*$F30*$H30*$K30*$BY$11</f>
        <v>1010755.2</v>
      </c>
      <c r="BZ30" s="47">
        <v>-0.6666666666666714</v>
      </c>
      <c r="CA30" s="47">
        <v>-13476.900000000489</v>
      </c>
      <c r="CB30" s="45">
        <v>13</v>
      </c>
      <c r="CC30" s="43">
        <f>CB30*$E30*$F30*$H30*$K30*$CC$11</f>
        <v>262796.35199999996</v>
      </c>
      <c r="CD30" s="85">
        <v>4</v>
      </c>
      <c r="CE30" s="43">
        <f>CD30*$E30*$F30*$H30*$K30*$CE$11</f>
        <v>80860.415999999997</v>
      </c>
      <c r="CF30" s="85">
        <v>23</v>
      </c>
      <c r="CG30" s="43">
        <f>CF30*$E30*$F30*$H30*$K30*$CG$11</f>
        <v>464947.39200000005</v>
      </c>
      <c r="CH30" s="45"/>
      <c r="CI30" s="43">
        <f>CH30*$E30*$F30*$H30*$K30*$CI$11</f>
        <v>0</v>
      </c>
      <c r="CJ30" s="43">
        <v>0</v>
      </c>
      <c r="CK30" s="43">
        <v>0</v>
      </c>
      <c r="CL30" s="45">
        <v>20</v>
      </c>
      <c r="CM30" s="43">
        <f>CL30*$E30*$F30*$H30*$K30*$CM$11</f>
        <v>404302.07999999996</v>
      </c>
      <c r="CN30" s="85">
        <v>18</v>
      </c>
      <c r="CO30" s="43">
        <f>CN30*$E30*$F30*$H30*$K30*$CO$11</f>
        <v>363871.87199999997</v>
      </c>
      <c r="CP30" s="85">
        <v>2</v>
      </c>
      <c r="CQ30" s="43">
        <f>CP30*$E30*$F30*$H30*$K30*$CQ$11</f>
        <v>40430.207999999999</v>
      </c>
      <c r="CR30" s="45">
        <v>11</v>
      </c>
      <c r="CS30" s="43">
        <f>CR30*$E30*$F30*$H30*$K30*$CS$11</f>
        <v>222366.14399999997</v>
      </c>
      <c r="CT30" s="45">
        <v>5</v>
      </c>
      <c r="CU30" s="43">
        <f>CT30*$E30*$F30*$H30*$K30*$CU$11</f>
        <v>101075.51999999999</v>
      </c>
      <c r="CV30" s="85">
        <v>60</v>
      </c>
      <c r="CW30" s="43">
        <f>CV30*$E30*$F30*$H30*$L30*$CW$11</f>
        <v>1609988.64</v>
      </c>
      <c r="CX30" s="85">
        <v>25</v>
      </c>
      <c r="CY30" s="43">
        <f>CX30*$E30*$F30*$H30*$M30*$CY$11</f>
        <v>773107.39999999991</v>
      </c>
      <c r="CZ30" s="44"/>
      <c r="DA30" s="43">
        <f>CZ30*E30*F30*H30</f>
        <v>0</v>
      </c>
      <c r="DB30" s="44"/>
      <c r="DC30" s="43"/>
      <c r="DD30" s="49">
        <f>SUM(P30+N30+Z30+R30+T30+AB30+X30+V30+AD30+AJ30+AH30+AL30+AN30+AR30+BN30+BT30+AP30+BB30+BD30+CH30+CL30+CF30+CN30+CP30+BX30+CB30+AT30+AV30+AX30+AZ30+BP30+BR30+BV30+BF30+BH30+BJ30+BL30+CD30+CR30+CT30+CV30+CX30+CZ30+DB30)</f>
        <v>507</v>
      </c>
      <c r="DE30" s="49">
        <f>SUM(Q30+O30+AA30+S30+U30+AC30+Y30+W30+AE30+AK30+AI30+AM30+AO30+AS30+BO30+BU30+AQ30+BC30+BE30+CI30+CM30+CG30+CO30+CQ30+BY30+CC30+AU30+AW30+AY30+BA30+BQ30+BS30+BW30+BG30+BI30+BK30+BM30+CE30+CS30+CU30+CW30+CY30+DA30+DC30)</f>
        <v>10152434.344000001</v>
      </c>
    </row>
    <row r="31" spans="1:109" ht="15.75" x14ac:dyDescent="0.25">
      <c r="A31" s="23">
        <v>5</v>
      </c>
      <c r="B31" s="23"/>
      <c r="C31" s="64"/>
      <c r="D31" s="177" t="s">
        <v>141</v>
      </c>
      <c r="E31" s="38">
        <v>13520</v>
      </c>
      <c r="F31" s="206">
        <v>5.45</v>
      </c>
      <c r="G31" s="206"/>
      <c r="H31" s="26">
        <v>1</v>
      </c>
      <c r="I31" s="75"/>
      <c r="J31" s="38">
        <v>1.4</v>
      </c>
      <c r="K31" s="38">
        <v>1.68</v>
      </c>
      <c r="L31" s="38">
        <v>2.23</v>
      </c>
      <c r="M31" s="42">
        <v>2.57</v>
      </c>
      <c r="N31" s="207">
        <f t="shared" ref="N31:AU31" si="9">SUM(N32:N39)</f>
        <v>70</v>
      </c>
      <c r="O31" s="207">
        <f t="shared" si="9"/>
        <v>9321093.5999999996</v>
      </c>
      <c r="P31" s="207">
        <f t="shared" si="9"/>
        <v>0</v>
      </c>
      <c r="Q31" s="207">
        <f t="shared" si="9"/>
        <v>0</v>
      </c>
      <c r="R31" s="207">
        <f t="shared" si="9"/>
        <v>170</v>
      </c>
      <c r="S31" s="207">
        <f t="shared" si="9"/>
        <v>41058617.599999994</v>
      </c>
      <c r="T31" s="207">
        <f t="shared" si="9"/>
        <v>4</v>
      </c>
      <c r="U31" s="207">
        <f t="shared" si="9"/>
        <v>476985.59999999998</v>
      </c>
      <c r="V31" s="207">
        <f t="shared" si="9"/>
        <v>0</v>
      </c>
      <c r="W31" s="207">
        <f t="shared" si="9"/>
        <v>0</v>
      </c>
      <c r="X31" s="207">
        <f t="shared" si="9"/>
        <v>0</v>
      </c>
      <c r="Y31" s="207">
        <f t="shared" si="9"/>
        <v>0</v>
      </c>
      <c r="Z31" s="207">
        <f t="shared" si="9"/>
        <v>0</v>
      </c>
      <c r="AA31" s="207">
        <f t="shared" si="9"/>
        <v>0</v>
      </c>
      <c r="AB31" s="207">
        <f t="shared" si="9"/>
        <v>0</v>
      </c>
      <c r="AC31" s="207">
        <f t="shared" si="9"/>
        <v>0</v>
      </c>
      <c r="AD31" s="207">
        <f t="shared" si="9"/>
        <v>0</v>
      </c>
      <c r="AE31" s="207">
        <f t="shared" si="9"/>
        <v>0</v>
      </c>
      <c r="AF31" s="207">
        <v>0</v>
      </c>
      <c r="AG31" s="207">
        <v>0</v>
      </c>
      <c r="AH31" s="207">
        <f t="shared" si="9"/>
        <v>4</v>
      </c>
      <c r="AI31" s="207">
        <f t="shared" si="9"/>
        <v>97289.919999999984</v>
      </c>
      <c r="AJ31" s="207">
        <f t="shared" si="9"/>
        <v>2</v>
      </c>
      <c r="AK31" s="207">
        <f t="shared" si="9"/>
        <v>654605.95200000005</v>
      </c>
      <c r="AL31" s="207">
        <f t="shared" si="9"/>
        <v>2</v>
      </c>
      <c r="AM31" s="207">
        <f t="shared" si="9"/>
        <v>41338.752</v>
      </c>
      <c r="AN31" s="207">
        <f t="shared" si="9"/>
        <v>5</v>
      </c>
      <c r="AO31" s="207">
        <f t="shared" si="9"/>
        <v>86122.4</v>
      </c>
      <c r="AP31" s="207">
        <f t="shared" si="9"/>
        <v>0</v>
      </c>
      <c r="AQ31" s="207">
        <f t="shared" si="9"/>
        <v>0</v>
      </c>
      <c r="AR31" s="207">
        <f t="shared" si="9"/>
        <v>0</v>
      </c>
      <c r="AS31" s="207">
        <f t="shared" si="9"/>
        <v>0</v>
      </c>
      <c r="AT31" s="207">
        <f t="shared" si="9"/>
        <v>0</v>
      </c>
      <c r="AU31" s="207">
        <f t="shared" si="9"/>
        <v>0</v>
      </c>
      <c r="AV31" s="207">
        <f t="shared" ref="AV31:DE31" si="10">SUM(AV32:AV39)</f>
        <v>0</v>
      </c>
      <c r="AW31" s="207">
        <f t="shared" si="10"/>
        <v>0</v>
      </c>
      <c r="AX31" s="207">
        <f t="shared" si="10"/>
        <v>0</v>
      </c>
      <c r="AY31" s="207">
        <f t="shared" si="10"/>
        <v>0</v>
      </c>
      <c r="AZ31" s="207">
        <f t="shared" si="10"/>
        <v>0</v>
      </c>
      <c r="BA31" s="207">
        <f t="shared" si="10"/>
        <v>0</v>
      </c>
      <c r="BB31" s="207">
        <f t="shared" si="10"/>
        <v>0</v>
      </c>
      <c r="BC31" s="207">
        <f t="shared" si="10"/>
        <v>0</v>
      </c>
      <c r="BD31" s="207">
        <f t="shared" si="10"/>
        <v>0</v>
      </c>
      <c r="BE31" s="207">
        <f t="shared" si="10"/>
        <v>0</v>
      </c>
      <c r="BF31" s="207">
        <f t="shared" si="10"/>
        <v>0</v>
      </c>
      <c r="BG31" s="207">
        <f t="shared" si="10"/>
        <v>0</v>
      </c>
      <c r="BH31" s="207">
        <f t="shared" si="10"/>
        <v>0</v>
      </c>
      <c r="BI31" s="207">
        <f t="shared" si="10"/>
        <v>0</v>
      </c>
      <c r="BJ31" s="207">
        <f t="shared" si="10"/>
        <v>0</v>
      </c>
      <c r="BK31" s="207">
        <f t="shared" si="10"/>
        <v>0</v>
      </c>
      <c r="BL31" s="207">
        <f t="shared" si="10"/>
        <v>0</v>
      </c>
      <c r="BM31" s="207">
        <f t="shared" si="10"/>
        <v>0</v>
      </c>
      <c r="BN31" s="207">
        <f t="shared" si="10"/>
        <v>0</v>
      </c>
      <c r="BO31" s="207">
        <f t="shared" si="10"/>
        <v>0</v>
      </c>
      <c r="BP31" s="207">
        <f t="shared" si="10"/>
        <v>0</v>
      </c>
      <c r="BQ31" s="207">
        <f t="shared" si="10"/>
        <v>0</v>
      </c>
      <c r="BR31" s="207">
        <f t="shared" si="10"/>
        <v>0</v>
      </c>
      <c r="BS31" s="207">
        <f t="shared" si="10"/>
        <v>0</v>
      </c>
      <c r="BT31" s="207">
        <f t="shared" si="10"/>
        <v>0</v>
      </c>
      <c r="BU31" s="207">
        <f t="shared" si="10"/>
        <v>0</v>
      </c>
      <c r="BV31" s="207">
        <f t="shared" si="10"/>
        <v>0</v>
      </c>
      <c r="BW31" s="207">
        <f t="shared" si="10"/>
        <v>0</v>
      </c>
      <c r="BX31" s="208">
        <f t="shared" si="10"/>
        <v>4</v>
      </c>
      <c r="BY31" s="207">
        <f t="shared" si="10"/>
        <v>150818.304</v>
      </c>
      <c r="BZ31" s="101">
        <v>5.666666666666667</v>
      </c>
      <c r="CA31" s="101">
        <v>60342.5</v>
      </c>
      <c r="CB31" s="207">
        <f t="shared" si="10"/>
        <v>2</v>
      </c>
      <c r="CC31" s="207">
        <f t="shared" si="10"/>
        <v>41338.752</v>
      </c>
      <c r="CD31" s="207">
        <f t="shared" si="10"/>
        <v>0</v>
      </c>
      <c r="CE31" s="207">
        <f t="shared" si="10"/>
        <v>0</v>
      </c>
      <c r="CF31" s="207">
        <f t="shared" si="10"/>
        <v>0</v>
      </c>
      <c r="CG31" s="207">
        <f t="shared" si="10"/>
        <v>0</v>
      </c>
      <c r="CH31" s="207">
        <f t="shared" si="10"/>
        <v>0</v>
      </c>
      <c r="CI31" s="207">
        <f t="shared" si="10"/>
        <v>0</v>
      </c>
      <c r="CJ31" s="207">
        <v>0</v>
      </c>
      <c r="CK31" s="207">
        <v>0</v>
      </c>
      <c r="CL31" s="207">
        <f t="shared" si="10"/>
        <v>0</v>
      </c>
      <c r="CM31" s="207">
        <f t="shared" si="10"/>
        <v>0</v>
      </c>
      <c r="CN31" s="207">
        <f t="shared" si="10"/>
        <v>0</v>
      </c>
      <c r="CO31" s="207">
        <f t="shared" si="10"/>
        <v>0</v>
      </c>
      <c r="CP31" s="207">
        <f t="shared" si="10"/>
        <v>0</v>
      </c>
      <c r="CQ31" s="207">
        <f t="shared" si="10"/>
        <v>0</v>
      </c>
      <c r="CR31" s="207">
        <f t="shared" si="10"/>
        <v>3</v>
      </c>
      <c r="CS31" s="207">
        <f t="shared" si="10"/>
        <v>62008.127999999997</v>
      </c>
      <c r="CT31" s="207">
        <f t="shared" si="10"/>
        <v>0</v>
      </c>
      <c r="CU31" s="207">
        <f t="shared" si="10"/>
        <v>0</v>
      </c>
      <c r="CV31" s="207">
        <f t="shared" si="10"/>
        <v>0</v>
      </c>
      <c r="CW31" s="207">
        <f t="shared" si="10"/>
        <v>0</v>
      </c>
      <c r="CX31" s="207">
        <f t="shared" si="10"/>
        <v>4</v>
      </c>
      <c r="CY31" s="207">
        <f t="shared" si="10"/>
        <v>126476.89599999999</v>
      </c>
      <c r="CZ31" s="207">
        <f t="shared" si="10"/>
        <v>0</v>
      </c>
      <c r="DA31" s="207">
        <f t="shared" si="10"/>
        <v>0</v>
      </c>
      <c r="DB31" s="207">
        <f t="shared" si="10"/>
        <v>0</v>
      </c>
      <c r="DC31" s="207">
        <f t="shared" si="10"/>
        <v>0</v>
      </c>
      <c r="DD31" s="207">
        <f t="shared" si="10"/>
        <v>270</v>
      </c>
      <c r="DE31" s="207">
        <f t="shared" si="10"/>
        <v>52116695.903999992</v>
      </c>
    </row>
    <row r="32" spans="1:109" ht="15.75" x14ac:dyDescent="0.25">
      <c r="A32" s="23"/>
      <c r="B32" s="23">
        <v>10</v>
      </c>
      <c r="C32" s="108" t="s">
        <v>142</v>
      </c>
      <c r="D32" s="65" t="s">
        <v>143</v>
      </c>
      <c r="E32" s="38">
        <v>13520</v>
      </c>
      <c r="F32" s="39">
        <v>0.91</v>
      </c>
      <c r="G32" s="39"/>
      <c r="H32" s="40">
        <v>1</v>
      </c>
      <c r="I32" s="41"/>
      <c r="J32" s="38">
        <v>1.4</v>
      </c>
      <c r="K32" s="38">
        <v>1.68</v>
      </c>
      <c r="L32" s="38">
        <v>2.23</v>
      </c>
      <c r="M32" s="42">
        <v>2.57</v>
      </c>
      <c r="N32" s="77"/>
      <c r="O32" s="43">
        <f>SUM(N32*$E32*$F32*$H32*$J32*$O$11)</f>
        <v>0</v>
      </c>
      <c r="P32" s="45"/>
      <c r="Q32" s="43">
        <f>SUM(P32*$E32*$F32*$H32*$J32*$Q$11)</f>
        <v>0</v>
      </c>
      <c r="R32" s="45">
        <v>10</v>
      </c>
      <c r="S32" s="44">
        <f t="shared" ref="S32:S39" si="11">SUM(R32*$E32*$F32*$H32*$J32*$S$11)</f>
        <v>172244.8</v>
      </c>
      <c r="T32" s="45"/>
      <c r="U32" s="43">
        <f t="shared" ref="U32:U39" si="12">SUM(T32*$E32*$F32*$H32*$J32*$U$11)</f>
        <v>0</v>
      </c>
      <c r="V32" s="45"/>
      <c r="W32" s="43">
        <f>SUM(V32*$E32*$F32*$H32*$J32*$W$11)</f>
        <v>0</v>
      </c>
      <c r="X32" s="45"/>
      <c r="Y32" s="44">
        <f>SUM(X32*$E32*$F32*$H32*$J32*$Y$11)</f>
        <v>0</v>
      </c>
      <c r="Z32" s="78"/>
      <c r="AA32" s="43">
        <f>SUM(Z32*$E32*$F32*$H32*$J32*$AA$11)</f>
        <v>0</v>
      </c>
      <c r="AB32" s="45"/>
      <c r="AC32" s="43">
        <f>SUM(AB32*$E32*$F32*$H32*$J32*$AC$11)</f>
        <v>0</v>
      </c>
      <c r="AD32" s="45"/>
      <c r="AE32" s="43">
        <f>SUM(AD32*$E32*$F32*$H32*$J32*$AE$11)</f>
        <v>0</v>
      </c>
      <c r="AF32" s="43">
        <v>0</v>
      </c>
      <c r="AG32" s="43">
        <v>0</v>
      </c>
      <c r="AH32" s="44">
        <v>3</v>
      </c>
      <c r="AI32" s="43">
        <f>SUM(AH32*$E32*$F32*$H32*$J32*$AI$11)</f>
        <v>51673.439999999995</v>
      </c>
      <c r="AJ32" s="45"/>
      <c r="AK32" s="43">
        <f t="shared" ref="AK32:AK38" si="13">AJ32*$E32*$F32*$H32*$K32*$AK$11</f>
        <v>0</v>
      </c>
      <c r="AL32" s="44">
        <v>2</v>
      </c>
      <c r="AM32" s="43">
        <f>AL32*$E32*$F32*$H32*$K32*$AM$11</f>
        <v>41338.752</v>
      </c>
      <c r="AN32" s="78">
        <v>5</v>
      </c>
      <c r="AO32" s="43">
        <f>SUM(AN32*$E32*$F32*$H32*$J32*$AO$11)</f>
        <v>86122.4</v>
      </c>
      <c r="AP32" s="45"/>
      <c r="AQ32" s="44">
        <f>SUM(AP32*$E32*$F32*$H32*$J32*$AQ$11)</f>
        <v>0</v>
      </c>
      <c r="AR32" s="45"/>
      <c r="AS32" s="43">
        <f>SUM(AR32*$E32*$F32*$H32*$J32*$AS$11)</f>
        <v>0</v>
      </c>
      <c r="AT32" s="45"/>
      <c r="AU32" s="43">
        <f>SUM(AT32*$E32*$F32*$H32*$J32*$AU$11)</f>
        <v>0</v>
      </c>
      <c r="AV32" s="45"/>
      <c r="AW32" s="43">
        <f>SUM(AV32*$E32*$F32*$H32*$J32*$AW$11)</f>
        <v>0</v>
      </c>
      <c r="AX32" s="45"/>
      <c r="AY32" s="43">
        <f>SUM(AX32*$E32*$F32*$H32*$J32*$AY$11)</f>
        <v>0</v>
      </c>
      <c r="AZ32" s="45"/>
      <c r="BA32" s="43">
        <f>SUM(AZ32*$E32*$F32*$H32*$J32*$BA$11)</f>
        <v>0</v>
      </c>
      <c r="BB32" s="45"/>
      <c r="BC32" s="43">
        <f>SUM(BB32*$E32*$F32*$H32*$J32*$BC$11)</f>
        <v>0</v>
      </c>
      <c r="BD32" s="45"/>
      <c r="BE32" s="43">
        <f>SUM(BD32*$E32*$F32*$H32*$J32*$BE$11)</f>
        <v>0</v>
      </c>
      <c r="BF32" s="45"/>
      <c r="BG32" s="43">
        <f>SUM(BF32*$E32*$F32*$H32*$J32*$BG$11)</f>
        <v>0</v>
      </c>
      <c r="BH32" s="45"/>
      <c r="BI32" s="43">
        <f>SUM(BH32*$E32*$F32*$H32*$J32*$BI$11)</f>
        <v>0</v>
      </c>
      <c r="BJ32" s="45"/>
      <c r="BK32" s="43">
        <f>SUM(BJ32*$E32*$F32*$H32*$J32*$BK$11)</f>
        <v>0</v>
      </c>
      <c r="BL32" s="45"/>
      <c r="BM32" s="43">
        <f>SUM(BL32*$E32*$F32*$H32*$J32*$BM$11)</f>
        <v>0</v>
      </c>
      <c r="BN32" s="45"/>
      <c r="BO32" s="43">
        <f>BN32*$E32*$F32*$H32*$K32*$BO$11</f>
        <v>0</v>
      </c>
      <c r="BP32" s="45"/>
      <c r="BQ32" s="43">
        <f>BP32*$E32*$F32*$H32*$K32*$BQ$11</f>
        <v>0</v>
      </c>
      <c r="BR32" s="45"/>
      <c r="BS32" s="43">
        <f>BR32*$E32*$F32*$H32*$K32*$BS$11</f>
        <v>0</v>
      </c>
      <c r="BT32" s="85"/>
      <c r="BU32" s="43">
        <f>BT32*$E32*$F32*$H32*$K32*$BU$11</f>
        <v>0</v>
      </c>
      <c r="BV32" s="45"/>
      <c r="BW32" s="43">
        <f>BV32*$E32*$F32*$H32*$K32*$BW$11</f>
        <v>0</v>
      </c>
      <c r="BX32" s="46">
        <v>2</v>
      </c>
      <c r="BY32" s="43">
        <f>BX32*$E32*$F32*$H32*$K32*$BY$11</f>
        <v>41338.752</v>
      </c>
      <c r="BZ32" s="47">
        <v>7.3333333333333339</v>
      </c>
      <c r="CA32" s="47">
        <v>151575.46000000002</v>
      </c>
      <c r="CB32" s="45">
        <v>2</v>
      </c>
      <c r="CC32" s="43">
        <f>CB32*$E32*$F32*$H32*$K32*$CC$11</f>
        <v>41338.752</v>
      </c>
      <c r="CD32" s="45"/>
      <c r="CE32" s="43">
        <f>CD32*$E32*$F32*$H32*$K32*$CE$11</f>
        <v>0</v>
      </c>
      <c r="CF32" s="45"/>
      <c r="CG32" s="43">
        <f>CF32*$E32*$F32*$H32*$K32*$CG$11</f>
        <v>0</v>
      </c>
      <c r="CH32" s="45"/>
      <c r="CI32" s="43">
        <f>CH32*$E32*$F32*$H32*$K32*$CI$11</f>
        <v>0</v>
      </c>
      <c r="CJ32" s="43">
        <v>0</v>
      </c>
      <c r="CK32" s="43">
        <v>0</v>
      </c>
      <c r="CL32" s="45"/>
      <c r="CM32" s="43">
        <f>CL32*$E32*$F32*$H32*$K32*$CM$11</f>
        <v>0</v>
      </c>
      <c r="CN32" s="45"/>
      <c r="CO32" s="43">
        <f>CN32*$E32*$F32*$H32*$K32*$CO$11</f>
        <v>0</v>
      </c>
      <c r="CP32" s="45"/>
      <c r="CQ32" s="43">
        <f>CP32*$E32*$F32*$H32*$K32*$CQ$11</f>
        <v>0</v>
      </c>
      <c r="CR32" s="45">
        <v>3</v>
      </c>
      <c r="CS32" s="43">
        <f>CR32*$E32*$F32*$H32*$K32*$CS$11</f>
        <v>62008.127999999997</v>
      </c>
      <c r="CT32" s="45"/>
      <c r="CU32" s="43">
        <f>CT32*$E32*$F32*$H32*$K32*$CU$11</f>
        <v>0</v>
      </c>
      <c r="CV32" s="85"/>
      <c r="CW32" s="43">
        <f>CV32*$E32*$F32*$H32*$L32*$CW$11</f>
        <v>0</v>
      </c>
      <c r="CX32" s="85">
        <v>4</v>
      </c>
      <c r="CY32" s="43">
        <f>CX32*$E32*$F32*$H32*$M32*$CY$11</f>
        <v>126476.89599999999</v>
      </c>
      <c r="CZ32" s="44"/>
      <c r="DA32" s="43">
        <f>CZ32*E32*F32*H32</f>
        <v>0</v>
      </c>
      <c r="DB32" s="44"/>
      <c r="DC32" s="43"/>
      <c r="DD32" s="49">
        <f t="shared" ref="DD32:DE39" si="14">SUM(P32+N32+Z32+R32+T32+AB32+X32+V32+AD32+AJ32+AH32+AL32+AN32+AR32+BN32+BT32+AP32+BB32+BD32+CH32+CL32+CF32+CN32+CP32+BX32+CB32+AT32+AV32+AX32+AZ32+BP32+BR32+BV32+BF32+BH32+BJ32+BL32+CD32+CR32+CT32+CV32+CX32+CZ32+DB32)</f>
        <v>31</v>
      </c>
      <c r="DE32" s="49">
        <f t="shared" si="14"/>
        <v>622541.91999999993</v>
      </c>
    </row>
    <row r="33" spans="1:109" ht="15.75" x14ac:dyDescent="0.25">
      <c r="A33" s="23"/>
      <c r="B33" s="23">
        <v>11</v>
      </c>
      <c r="C33" s="108" t="s">
        <v>144</v>
      </c>
      <c r="D33" s="65" t="s">
        <v>145</v>
      </c>
      <c r="E33" s="38">
        <v>13520</v>
      </c>
      <c r="F33" s="39">
        <v>2.41</v>
      </c>
      <c r="G33" s="39"/>
      <c r="H33" s="40">
        <v>1</v>
      </c>
      <c r="I33" s="41"/>
      <c r="J33" s="38">
        <v>1.4</v>
      </c>
      <c r="K33" s="38">
        <v>1.68</v>
      </c>
      <c r="L33" s="38">
        <v>2.23</v>
      </c>
      <c r="M33" s="42">
        <v>2.57</v>
      </c>
      <c r="N33" s="77"/>
      <c r="O33" s="43">
        <f>SUM(N33*$E33*$F33*$H33*$J33*$O$11)</f>
        <v>0</v>
      </c>
      <c r="P33" s="77"/>
      <c r="Q33" s="43">
        <f>SUM(P33*$E33*$F33*$H33*$J33*$Q$11)</f>
        <v>0</v>
      </c>
      <c r="R33" s="77"/>
      <c r="S33" s="44">
        <f t="shared" si="11"/>
        <v>0</v>
      </c>
      <c r="T33" s="77"/>
      <c r="U33" s="43">
        <f t="shared" si="12"/>
        <v>0</v>
      </c>
      <c r="V33" s="77"/>
      <c r="W33" s="43">
        <f>SUM(V33*$E33*$F33*$H33*$J33*$W$11)</f>
        <v>0</v>
      </c>
      <c r="X33" s="77"/>
      <c r="Y33" s="44">
        <f>SUM(X33*$E33*$F33*$H33*$J33*$Y$11)</f>
        <v>0</v>
      </c>
      <c r="Z33" s="78"/>
      <c r="AA33" s="43">
        <f>SUM(Z33*$E33*$F33*$H33*$J33*$AA$11)</f>
        <v>0</v>
      </c>
      <c r="AB33" s="77"/>
      <c r="AC33" s="43">
        <f>SUM(AB33*$E33*$F33*$H33*$J33*$AC$11)</f>
        <v>0</v>
      </c>
      <c r="AD33" s="77"/>
      <c r="AE33" s="43">
        <f>SUM(AD33*$E33*$F33*$H33*$J33*$AE$11)</f>
        <v>0</v>
      </c>
      <c r="AF33" s="79">
        <v>0</v>
      </c>
      <c r="AG33" s="79">
        <v>0</v>
      </c>
      <c r="AH33" s="87">
        <v>1</v>
      </c>
      <c r="AI33" s="43">
        <f>SUM(AH33*$E33*$F33*$H33*$J33*$AI$11)</f>
        <v>45616.479999999996</v>
      </c>
      <c r="AJ33" s="77"/>
      <c r="AK33" s="43">
        <f t="shared" si="13"/>
        <v>0</v>
      </c>
      <c r="AL33" s="82"/>
      <c r="AM33" s="43">
        <f>AL33*$E33*$F33*$H33*$K33*$AM$11</f>
        <v>0</v>
      </c>
      <c r="AN33" s="78"/>
      <c r="AO33" s="43">
        <f>SUM(AN33*$E33*$F33*$H33*$J33*$AO$11)</f>
        <v>0</v>
      </c>
      <c r="AP33" s="77"/>
      <c r="AQ33" s="44">
        <f>SUM(AP33*$E33*$F33*$H33*$J33*$AQ$11)</f>
        <v>0</v>
      </c>
      <c r="AR33" s="77"/>
      <c r="AS33" s="43">
        <f>SUM(AR33*$E33*$F33*$H33*$J33*$AS$11)</f>
        <v>0</v>
      </c>
      <c r="AT33" s="77"/>
      <c r="AU33" s="43">
        <f>SUM(AT33*$E33*$F33*$H33*$J33*$AU$11)</f>
        <v>0</v>
      </c>
      <c r="AV33" s="77"/>
      <c r="AW33" s="43">
        <f>SUM(AV33*$E33*$F33*$H33*$J33*$AW$11)</f>
        <v>0</v>
      </c>
      <c r="AX33" s="77"/>
      <c r="AY33" s="43">
        <f>SUM(AX33*$E33*$F33*$H33*$J33*$AY$11)</f>
        <v>0</v>
      </c>
      <c r="AZ33" s="77"/>
      <c r="BA33" s="43">
        <f>SUM(AZ33*$E33*$F33*$H33*$J33*$BA$11)</f>
        <v>0</v>
      </c>
      <c r="BB33" s="77"/>
      <c r="BC33" s="43">
        <f>SUM(BB33*$E33*$F33*$H33*$J33*$BC$11)</f>
        <v>0</v>
      </c>
      <c r="BD33" s="77"/>
      <c r="BE33" s="43">
        <f>SUM(BD33*$E33*$F33*$H33*$J33*$BE$11)</f>
        <v>0</v>
      </c>
      <c r="BF33" s="77"/>
      <c r="BG33" s="43">
        <f>SUM(BF33*$E33*$F33*$H33*$J33*$BG$11)</f>
        <v>0</v>
      </c>
      <c r="BH33" s="77"/>
      <c r="BI33" s="43">
        <f>SUM(BH33*$E33*$F33*$H33*$J33*$BI$11)</f>
        <v>0</v>
      </c>
      <c r="BJ33" s="77"/>
      <c r="BK33" s="43">
        <f>SUM(BJ33*$E33*$F33*$H33*$J33*$BK$11)</f>
        <v>0</v>
      </c>
      <c r="BL33" s="77"/>
      <c r="BM33" s="43">
        <f>SUM(BL33*$E33*$F33*$H33*$J33*$BM$11)</f>
        <v>0</v>
      </c>
      <c r="BN33" s="77"/>
      <c r="BO33" s="43">
        <f>BN33*$E33*$F33*$H33*$K33*$BO$11</f>
        <v>0</v>
      </c>
      <c r="BP33" s="77"/>
      <c r="BQ33" s="43">
        <f>BP33*$E33*$F33*$H33*$K33*$BQ$11</f>
        <v>0</v>
      </c>
      <c r="BR33" s="77"/>
      <c r="BS33" s="43">
        <f>BR33*$E33*$F33*$H33*$K33*$BS$11</f>
        <v>0</v>
      </c>
      <c r="BT33" s="82"/>
      <c r="BU33" s="43">
        <f>BT33*$E33*$F33*$H33*$K33*$BU$11</f>
        <v>0</v>
      </c>
      <c r="BV33" s="77"/>
      <c r="BW33" s="43">
        <f>BV33*$E33*$F33*$H33*$K33*$BW$11</f>
        <v>0</v>
      </c>
      <c r="BX33" s="80">
        <v>2</v>
      </c>
      <c r="BY33" s="43">
        <f>BX33*$E33*$F33*$H33*$K33*$BY$11</f>
        <v>109479.552</v>
      </c>
      <c r="BZ33" s="81">
        <v>-1.6666666666666665</v>
      </c>
      <c r="CA33" s="81">
        <v>-91232.960000000006</v>
      </c>
      <c r="CB33" s="77"/>
      <c r="CC33" s="43">
        <f>CB33*$E33*$F33*$H33*$K33*$CC$11</f>
        <v>0</v>
      </c>
      <c r="CD33" s="77"/>
      <c r="CE33" s="43">
        <f>CD33*$E33*$F33*$H33*$K33*$CE$11</f>
        <v>0</v>
      </c>
      <c r="CF33" s="77"/>
      <c r="CG33" s="43">
        <f>CF33*$E33*$F33*$H33*$K33*$CG$11</f>
        <v>0</v>
      </c>
      <c r="CH33" s="77"/>
      <c r="CI33" s="43">
        <f>CH33*$E33*$F33*$H33*$K33*$CI$11</f>
        <v>0</v>
      </c>
      <c r="CJ33" s="79">
        <v>0</v>
      </c>
      <c r="CK33" s="79">
        <v>0</v>
      </c>
      <c r="CL33" s="77"/>
      <c r="CM33" s="43">
        <f>CL33*$E33*$F33*$H33*$K33*$CM$11</f>
        <v>0</v>
      </c>
      <c r="CN33" s="77"/>
      <c r="CO33" s="43">
        <f>CN33*$E33*$F33*$H33*$K33*$CO$11</f>
        <v>0</v>
      </c>
      <c r="CP33" s="77"/>
      <c r="CQ33" s="43">
        <f>CP33*$E33*$F33*$H33*$K33*$CQ$11</f>
        <v>0</v>
      </c>
      <c r="CR33" s="77"/>
      <c r="CS33" s="43">
        <f>CR33*$E33*$F33*$H33*$K33*$CS$11</f>
        <v>0</v>
      </c>
      <c r="CT33" s="77"/>
      <c r="CU33" s="43">
        <f>CT33*$E33*$F33*$H33*$K33*$CU$11</f>
        <v>0</v>
      </c>
      <c r="CV33" s="82"/>
      <c r="CW33" s="43">
        <f>CV33*$E33*$F33*$H33*$L33*$CW$11</f>
        <v>0</v>
      </c>
      <c r="CX33" s="82"/>
      <c r="CY33" s="43">
        <f>CX33*$E33*$F33*$H33*$M33*$CY$11</f>
        <v>0</v>
      </c>
      <c r="CZ33" s="87"/>
      <c r="DA33" s="43">
        <f>CZ33*E33*F33*H33</f>
        <v>0</v>
      </c>
      <c r="DB33" s="44"/>
      <c r="DC33" s="43"/>
      <c r="DD33" s="49">
        <f t="shared" si="14"/>
        <v>3</v>
      </c>
      <c r="DE33" s="49">
        <f t="shared" si="14"/>
        <v>155096.03200000001</v>
      </c>
    </row>
    <row r="34" spans="1:109" ht="30" hidden="1" x14ac:dyDescent="0.25">
      <c r="A34" s="23"/>
      <c r="B34" s="23">
        <v>12</v>
      </c>
      <c r="C34" s="108" t="s">
        <v>146</v>
      </c>
      <c r="D34" s="111" t="s">
        <v>147</v>
      </c>
      <c r="E34" s="38">
        <v>13520</v>
      </c>
      <c r="F34" s="39">
        <v>7.77</v>
      </c>
      <c r="G34" s="39"/>
      <c r="H34" s="40">
        <v>1</v>
      </c>
      <c r="I34" s="41"/>
      <c r="J34" s="105">
        <v>1.4</v>
      </c>
      <c r="K34" s="105">
        <v>1.68</v>
      </c>
      <c r="L34" s="105">
        <v>2.23</v>
      </c>
      <c r="M34" s="106">
        <v>2.57</v>
      </c>
      <c r="N34" s="77">
        <v>35</v>
      </c>
      <c r="O34" s="43">
        <f>SUM(N34*$E34*$F34*$H34*$J34*$O$11)</f>
        <v>5147469.5999999996</v>
      </c>
      <c r="P34" s="45">
        <v>0</v>
      </c>
      <c r="Q34" s="79"/>
      <c r="R34" s="45"/>
      <c r="S34" s="44">
        <f t="shared" si="11"/>
        <v>0</v>
      </c>
      <c r="T34" s="44"/>
      <c r="U34" s="43">
        <f t="shared" si="12"/>
        <v>0</v>
      </c>
      <c r="V34" s="45">
        <v>0</v>
      </c>
      <c r="W34" s="79"/>
      <c r="X34" s="45"/>
      <c r="Y34" s="87"/>
      <c r="Z34" s="78"/>
      <c r="AA34" s="79"/>
      <c r="AB34" s="45">
        <v>0</v>
      </c>
      <c r="AC34" s="79"/>
      <c r="AD34" s="45">
        <v>0</v>
      </c>
      <c r="AE34" s="79"/>
      <c r="AF34" s="79">
        <v>0</v>
      </c>
      <c r="AG34" s="79">
        <v>0</v>
      </c>
      <c r="AH34" s="45">
        <v>0</v>
      </c>
      <c r="AI34" s="79"/>
      <c r="AJ34" s="45"/>
      <c r="AK34" s="43">
        <f t="shared" si="13"/>
        <v>0</v>
      </c>
      <c r="AL34" s="45">
        <v>0</v>
      </c>
      <c r="AM34" s="79"/>
      <c r="AN34" s="78"/>
      <c r="AO34" s="79"/>
      <c r="AP34" s="45"/>
      <c r="AQ34" s="87"/>
      <c r="AR34" s="45">
        <v>0</v>
      </c>
      <c r="AS34" s="79"/>
      <c r="AT34" s="45">
        <v>0</v>
      </c>
      <c r="AU34" s="79"/>
      <c r="AV34" s="45"/>
      <c r="AW34" s="79"/>
      <c r="AX34" s="45"/>
      <c r="AY34" s="79"/>
      <c r="AZ34" s="45"/>
      <c r="BA34" s="79"/>
      <c r="BB34" s="77"/>
      <c r="BC34" s="79"/>
      <c r="BD34" s="45">
        <v>0</v>
      </c>
      <c r="BE34" s="79"/>
      <c r="BF34" s="45">
        <v>0</v>
      </c>
      <c r="BG34" s="79"/>
      <c r="BH34" s="45">
        <v>0</v>
      </c>
      <c r="BI34" s="79"/>
      <c r="BJ34" s="77"/>
      <c r="BK34" s="79"/>
      <c r="BL34" s="45"/>
      <c r="BM34" s="79"/>
      <c r="BN34" s="77"/>
      <c r="BO34" s="79"/>
      <c r="BP34" s="45">
        <v>0</v>
      </c>
      <c r="BQ34" s="79"/>
      <c r="BR34" s="86">
        <v>0</v>
      </c>
      <c r="BS34" s="79"/>
      <c r="BT34" s="45">
        <v>0</v>
      </c>
      <c r="BU34" s="79"/>
      <c r="BV34" s="45">
        <v>0</v>
      </c>
      <c r="BW34" s="79"/>
      <c r="BX34" s="72">
        <v>0</v>
      </c>
      <c r="BY34" s="79"/>
      <c r="BZ34" s="81">
        <v>0</v>
      </c>
      <c r="CA34" s="81">
        <v>0</v>
      </c>
      <c r="CB34" s="45">
        <v>0</v>
      </c>
      <c r="CC34" s="79"/>
      <c r="CD34" s="45"/>
      <c r="CE34" s="79"/>
      <c r="CF34" s="45">
        <v>0</v>
      </c>
      <c r="CG34" s="79"/>
      <c r="CH34" s="45">
        <v>0</v>
      </c>
      <c r="CI34" s="79"/>
      <c r="CJ34" s="79">
        <v>0</v>
      </c>
      <c r="CK34" s="79">
        <v>0</v>
      </c>
      <c r="CL34" s="45">
        <v>0</v>
      </c>
      <c r="CM34" s="79"/>
      <c r="CN34" s="45">
        <v>0</v>
      </c>
      <c r="CO34" s="79"/>
      <c r="CP34" s="45"/>
      <c r="CQ34" s="79"/>
      <c r="CR34" s="45"/>
      <c r="CS34" s="79"/>
      <c r="CT34" s="45">
        <v>0</v>
      </c>
      <c r="CU34" s="79"/>
      <c r="CV34" s="45">
        <v>0</v>
      </c>
      <c r="CW34" s="79"/>
      <c r="CX34" s="45">
        <v>0</v>
      </c>
      <c r="CY34" s="79"/>
      <c r="CZ34" s="44"/>
      <c r="DA34" s="79"/>
      <c r="DB34" s="44"/>
      <c r="DC34" s="79"/>
      <c r="DD34" s="49">
        <f t="shared" si="14"/>
        <v>35</v>
      </c>
      <c r="DE34" s="49">
        <f t="shared" si="14"/>
        <v>5147469.5999999996</v>
      </c>
    </row>
    <row r="35" spans="1:109" ht="45" hidden="1" x14ac:dyDescent="0.25">
      <c r="A35" s="23"/>
      <c r="B35" s="23">
        <v>13</v>
      </c>
      <c r="C35" s="108" t="s">
        <v>148</v>
      </c>
      <c r="D35" s="111" t="s">
        <v>149</v>
      </c>
      <c r="E35" s="38">
        <v>13520</v>
      </c>
      <c r="F35" s="39">
        <v>6.3</v>
      </c>
      <c r="G35" s="39"/>
      <c r="H35" s="40">
        <v>1</v>
      </c>
      <c r="I35" s="41"/>
      <c r="J35" s="105">
        <v>1.4</v>
      </c>
      <c r="K35" s="105">
        <v>1.68</v>
      </c>
      <c r="L35" s="105">
        <v>2.23</v>
      </c>
      <c r="M35" s="106">
        <v>2.57</v>
      </c>
      <c r="N35" s="77">
        <v>35</v>
      </c>
      <c r="O35" s="43">
        <f>SUM(N35*$E35*$F35*$H35*$J35*$O$11)</f>
        <v>4173623.9999999995</v>
      </c>
      <c r="P35" s="45">
        <v>0</v>
      </c>
      <c r="Q35" s="79"/>
      <c r="R35" s="45"/>
      <c r="S35" s="44">
        <f t="shared" si="11"/>
        <v>0</v>
      </c>
      <c r="T35" s="44">
        <v>4</v>
      </c>
      <c r="U35" s="43">
        <f t="shared" si="12"/>
        <v>476985.59999999998</v>
      </c>
      <c r="V35" s="45">
        <v>0</v>
      </c>
      <c r="W35" s="79"/>
      <c r="X35" s="45"/>
      <c r="Y35" s="87"/>
      <c r="Z35" s="78"/>
      <c r="AA35" s="79"/>
      <c r="AB35" s="45">
        <v>0</v>
      </c>
      <c r="AC35" s="79"/>
      <c r="AD35" s="45">
        <v>0</v>
      </c>
      <c r="AE35" s="79"/>
      <c r="AF35" s="79">
        <v>0</v>
      </c>
      <c r="AG35" s="79">
        <v>0</v>
      </c>
      <c r="AH35" s="45">
        <v>0</v>
      </c>
      <c r="AI35" s="79"/>
      <c r="AJ35" s="45"/>
      <c r="AK35" s="43">
        <f t="shared" si="13"/>
        <v>0</v>
      </c>
      <c r="AL35" s="45">
        <v>0</v>
      </c>
      <c r="AM35" s="79"/>
      <c r="AN35" s="78"/>
      <c r="AO35" s="79"/>
      <c r="AP35" s="45"/>
      <c r="AQ35" s="87"/>
      <c r="AR35" s="45">
        <v>0</v>
      </c>
      <c r="AS35" s="79"/>
      <c r="AT35" s="45">
        <v>0</v>
      </c>
      <c r="AU35" s="79"/>
      <c r="AV35" s="45"/>
      <c r="AW35" s="79"/>
      <c r="AX35" s="45"/>
      <c r="AY35" s="79"/>
      <c r="AZ35" s="45"/>
      <c r="BA35" s="79"/>
      <c r="BB35" s="77"/>
      <c r="BC35" s="79"/>
      <c r="BD35" s="45">
        <v>0</v>
      </c>
      <c r="BE35" s="79"/>
      <c r="BF35" s="45">
        <v>0</v>
      </c>
      <c r="BG35" s="79"/>
      <c r="BH35" s="45">
        <v>0</v>
      </c>
      <c r="BI35" s="79"/>
      <c r="BJ35" s="77"/>
      <c r="BK35" s="79"/>
      <c r="BL35" s="45"/>
      <c r="BM35" s="79"/>
      <c r="BN35" s="77"/>
      <c r="BO35" s="79"/>
      <c r="BP35" s="45">
        <v>0</v>
      </c>
      <c r="BQ35" s="79"/>
      <c r="BR35" s="86">
        <v>0</v>
      </c>
      <c r="BS35" s="79"/>
      <c r="BT35" s="45">
        <v>0</v>
      </c>
      <c r="BU35" s="79"/>
      <c r="BV35" s="45">
        <v>0</v>
      </c>
      <c r="BW35" s="79"/>
      <c r="BX35" s="72">
        <v>0</v>
      </c>
      <c r="BY35" s="79"/>
      <c r="BZ35" s="81">
        <v>0</v>
      </c>
      <c r="CA35" s="81">
        <v>0</v>
      </c>
      <c r="CB35" s="45">
        <v>0</v>
      </c>
      <c r="CC35" s="79"/>
      <c r="CD35" s="45"/>
      <c r="CE35" s="79"/>
      <c r="CF35" s="45">
        <v>0</v>
      </c>
      <c r="CG35" s="79"/>
      <c r="CH35" s="45">
        <v>0</v>
      </c>
      <c r="CI35" s="79"/>
      <c r="CJ35" s="79">
        <v>0</v>
      </c>
      <c r="CK35" s="79">
        <v>0</v>
      </c>
      <c r="CL35" s="45">
        <v>0</v>
      </c>
      <c r="CM35" s="79"/>
      <c r="CN35" s="45">
        <v>0</v>
      </c>
      <c r="CO35" s="79"/>
      <c r="CP35" s="45"/>
      <c r="CQ35" s="79"/>
      <c r="CR35" s="45"/>
      <c r="CS35" s="79"/>
      <c r="CT35" s="45">
        <v>0</v>
      </c>
      <c r="CU35" s="79"/>
      <c r="CV35" s="45">
        <v>0</v>
      </c>
      <c r="CW35" s="79"/>
      <c r="CX35" s="45">
        <v>0</v>
      </c>
      <c r="CY35" s="79"/>
      <c r="CZ35" s="44"/>
      <c r="DA35" s="79"/>
      <c r="DB35" s="44"/>
      <c r="DC35" s="79"/>
      <c r="DD35" s="49">
        <f t="shared" si="14"/>
        <v>39</v>
      </c>
      <c r="DE35" s="49">
        <f t="shared" si="14"/>
        <v>4650609.5999999996</v>
      </c>
    </row>
    <row r="36" spans="1:109" ht="45" hidden="1" x14ac:dyDescent="0.25">
      <c r="A36" s="23"/>
      <c r="B36" s="23">
        <v>14</v>
      </c>
      <c r="C36" s="108" t="s">
        <v>150</v>
      </c>
      <c r="D36" s="71" t="s">
        <v>151</v>
      </c>
      <c r="E36" s="38">
        <v>13520</v>
      </c>
      <c r="F36" s="39">
        <v>3.73</v>
      </c>
      <c r="G36" s="39"/>
      <c r="H36" s="40">
        <v>1</v>
      </c>
      <c r="I36" s="41"/>
      <c r="J36" s="105">
        <v>1.4</v>
      </c>
      <c r="K36" s="105">
        <v>1.68</v>
      </c>
      <c r="L36" s="105">
        <v>2.23</v>
      </c>
      <c r="M36" s="106">
        <v>2.57</v>
      </c>
      <c r="N36" s="77"/>
      <c r="O36" s="79"/>
      <c r="P36" s="45"/>
      <c r="Q36" s="79"/>
      <c r="R36" s="45"/>
      <c r="S36" s="44">
        <f t="shared" si="11"/>
        <v>0</v>
      </c>
      <c r="T36" s="44"/>
      <c r="U36" s="43">
        <f t="shared" si="12"/>
        <v>0</v>
      </c>
      <c r="V36" s="45"/>
      <c r="W36" s="79"/>
      <c r="X36" s="45"/>
      <c r="Y36" s="87"/>
      <c r="Z36" s="78"/>
      <c r="AA36" s="79"/>
      <c r="AB36" s="45"/>
      <c r="AC36" s="79"/>
      <c r="AD36" s="45"/>
      <c r="AE36" s="79"/>
      <c r="AF36" s="79">
        <v>0</v>
      </c>
      <c r="AG36" s="79">
        <v>0</v>
      </c>
      <c r="AH36" s="45"/>
      <c r="AI36" s="79"/>
      <c r="AJ36" s="44"/>
      <c r="AK36" s="43">
        <f t="shared" si="13"/>
        <v>0</v>
      </c>
      <c r="AL36" s="45"/>
      <c r="AM36" s="79"/>
      <c r="AN36" s="78"/>
      <c r="AO36" s="79"/>
      <c r="AP36" s="45"/>
      <c r="AQ36" s="87"/>
      <c r="AR36" s="45"/>
      <c r="AS36" s="79"/>
      <c r="AT36" s="45"/>
      <c r="AU36" s="79"/>
      <c r="AV36" s="45"/>
      <c r="AW36" s="79"/>
      <c r="AX36" s="45"/>
      <c r="AY36" s="79"/>
      <c r="AZ36" s="45"/>
      <c r="BA36" s="79"/>
      <c r="BB36" s="77"/>
      <c r="BC36" s="79"/>
      <c r="BD36" s="45"/>
      <c r="BE36" s="79"/>
      <c r="BF36" s="45"/>
      <c r="BG36" s="79"/>
      <c r="BH36" s="45"/>
      <c r="BI36" s="79"/>
      <c r="BJ36" s="77"/>
      <c r="BK36" s="79"/>
      <c r="BL36" s="45"/>
      <c r="BM36" s="79"/>
      <c r="BN36" s="77"/>
      <c r="BO36" s="79"/>
      <c r="BP36" s="45"/>
      <c r="BQ36" s="79"/>
      <c r="BR36" s="86"/>
      <c r="BS36" s="79"/>
      <c r="BT36" s="45"/>
      <c r="BU36" s="79"/>
      <c r="BV36" s="45"/>
      <c r="BW36" s="79"/>
      <c r="BX36" s="72"/>
      <c r="BY36" s="79"/>
      <c r="BZ36" s="81">
        <v>0</v>
      </c>
      <c r="CA36" s="81">
        <v>0</v>
      </c>
      <c r="CB36" s="45"/>
      <c r="CC36" s="79"/>
      <c r="CD36" s="45"/>
      <c r="CE36" s="79"/>
      <c r="CF36" s="45"/>
      <c r="CG36" s="79"/>
      <c r="CH36" s="45"/>
      <c r="CI36" s="79"/>
      <c r="CJ36" s="79">
        <v>0</v>
      </c>
      <c r="CK36" s="79">
        <v>0</v>
      </c>
      <c r="CL36" s="45"/>
      <c r="CM36" s="79"/>
      <c r="CN36" s="45"/>
      <c r="CO36" s="79"/>
      <c r="CP36" s="45"/>
      <c r="CQ36" s="79"/>
      <c r="CR36" s="45"/>
      <c r="CS36" s="79"/>
      <c r="CT36" s="45"/>
      <c r="CU36" s="79"/>
      <c r="CV36" s="45"/>
      <c r="CW36" s="79"/>
      <c r="CX36" s="45"/>
      <c r="CY36" s="79"/>
      <c r="CZ36" s="44"/>
      <c r="DA36" s="79"/>
      <c r="DB36" s="44"/>
      <c r="DC36" s="79"/>
      <c r="DD36" s="49">
        <f t="shared" si="14"/>
        <v>0</v>
      </c>
      <c r="DE36" s="49">
        <f t="shared" si="14"/>
        <v>0</v>
      </c>
    </row>
    <row r="37" spans="1:109" ht="75" x14ac:dyDescent="0.25">
      <c r="A37" s="23"/>
      <c r="B37" s="23">
        <v>15</v>
      </c>
      <c r="C37" s="108" t="s">
        <v>152</v>
      </c>
      <c r="D37" s="111" t="s">
        <v>153</v>
      </c>
      <c r="E37" s="38">
        <v>13520</v>
      </c>
      <c r="F37" s="83">
        <v>14.41</v>
      </c>
      <c r="G37" s="83"/>
      <c r="H37" s="40">
        <v>1</v>
      </c>
      <c r="I37" s="41"/>
      <c r="J37" s="105">
        <v>1.4</v>
      </c>
      <c r="K37" s="105">
        <v>1.68</v>
      </c>
      <c r="L37" s="105">
        <v>2.23</v>
      </c>
      <c r="M37" s="106">
        <v>2.57</v>
      </c>
      <c r="N37" s="77"/>
      <c r="O37" s="79"/>
      <c r="P37" s="77"/>
      <c r="Q37" s="79"/>
      <c r="R37" s="77"/>
      <c r="S37" s="44">
        <f t="shared" si="11"/>
        <v>0</v>
      </c>
      <c r="T37" s="87"/>
      <c r="U37" s="43">
        <f t="shared" si="12"/>
        <v>0</v>
      </c>
      <c r="V37" s="77"/>
      <c r="W37" s="79"/>
      <c r="X37" s="45"/>
      <c r="Y37" s="87"/>
      <c r="Z37" s="78"/>
      <c r="AA37" s="79"/>
      <c r="AB37" s="77"/>
      <c r="AC37" s="79"/>
      <c r="AD37" s="77"/>
      <c r="AE37" s="79"/>
      <c r="AF37" s="79">
        <v>0</v>
      </c>
      <c r="AG37" s="79">
        <v>0</v>
      </c>
      <c r="AH37" s="77"/>
      <c r="AI37" s="79"/>
      <c r="AJ37" s="87">
        <v>2</v>
      </c>
      <c r="AK37" s="43">
        <f t="shared" si="13"/>
        <v>654605.95200000005</v>
      </c>
      <c r="AL37" s="77"/>
      <c r="AM37" s="79"/>
      <c r="AN37" s="78"/>
      <c r="AO37" s="79"/>
      <c r="AP37" s="77"/>
      <c r="AQ37" s="87"/>
      <c r="AR37" s="77"/>
      <c r="AS37" s="79"/>
      <c r="AT37" s="77"/>
      <c r="AU37" s="79"/>
      <c r="AV37" s="77"/>
      <c r="AW37" s="79"/>
      <c r="AX37" s="77"/>
      <c r="AY37" s="79"/>
      <c r="AZ37" s="77"/>
      <c r="BA37" s="79"/>
      <c r="BB37" s="77"/>
      <c r="BC37" s="79"/>
      <c r="BD37" s="77"/>
      <c r="BE37" s="79"/>
      <c r="BF37" s="77"/>
      <c r="BG37" s="79"/>
      <c r="BH37" s="77"/>
      <c r="BI37" s="79"/>
      <c r="BJ37" s="77"/>
      <c r="BK37" s="79"/>
      <c r="BL37" s="77"/>
      <c r="BM37" s="79"/>
      <c r="BN37" s="77"/>
      <c r="BO37" s="79"/>
      <c r="BP37" s="77"/>
      <c r="BQ37" s="79"/>
      <c r="BR37" s="88"/>
      <c r="BS37" s="79"/>
      <c r="BT37" s="77"/>
      <c r="BU37" s="79"/>
      <c r="BV37" s="77"/>
      <c r="BW37" s="79"/>
      <c r="BX37" s="89"/>
      <c r="BY37" s="79"/>
      <c r="BZ37" s="81">
        <v>0</v>
      </c>
      <c r="CA37" s="81">
        <v>0</v>
      </c>
      <c r="CB37" s="77"/>
      <c r="CC37" s="79"/>
      <c r="CD37" s="77"/>
      <c r="CE37" s="79"/>
      <c r="CF37" s="77"/>
      <c r="CG37" s="79"/>
      <c r="CH37" s="77"/>
      <c r="CI37" s="79"/>
      <c r="CJ37" s="79">
        <v>0</v>
      </c>
      <c r="CK37" s="79">
        <v>0</v>
      </c>
      <c r="CL37" s="77"/>
      <c r="CM37" s="79"/>
      <c r="CN37" s="77"/>
      <c r="CO37" s="79"/>
      <c r="CP37" s="77"/>
      <c r="CQ37" s="79"/>
      <c r="CR37" s="77"/>
      <c r="CS37" s="79"/>
      <c r="CT37" s="77"/>
      <c r="CU37" s="79"/>
      <c r="CV37" s="77"/>
      <c r="CW37" s="79"/>
      <c r="CX37" s="77"/>
      <c r="CY37" s="79"/>
      <c r="CZ37" s="44"/>
      <c r="DA37" s="79"/>
      <c r="DB37" s="44"/>
      <c r="DC37" s="79"/>
      <c r="DD37" s="49">
        <f t="shared" si="14"/>
        <v>2</v>
      </c>
      <c r="DE37" s="49">
        <f t="shared" si="14"/>
        <v>654605.95200000005</v>
      </c>
    </row>
    <row r="38" spans="1:109" ht="30" hidden="1" x14ac:dyDescent="0.25">
      <c r="A38" s="23"/>
      <c r="B38" s="23">
        <v>16</v>
      </c>
      <c r="C38" s="108" t="s">
        <v>154</v>
      </c>
      <c r="D38" s="111" t="s">
        <v>155</v>
      </c>
      <c r="E38" s="38">
        <v>13520</v>
      </c>
      <c r="F38" s="83">
        <v>14.23</v>
      </c>
      <c r="G38" s="83"/>
      <c r="H38" s="40">
        <v>1</v>
      </c>
      <c r="I38" s="41"/>
      <c r="J38" s="105">
        <v>1.4</v>
      </c>
      <c r="K38" s="105">
        <v>1.68</v>
      </c>
      <c r="L38" s="105">
        <v>2.23</v>
      </c>
      <c r="M38" s="106">
        <v>2.57</v>
      </c>
      <c r="N38" s="77">
        <v>0</v>
      </c>
      <c r="O38" s="79"/>
      <c r="P38" s="45">
        <v>0</v>
      </c>
      <c r="Q38" s="79"/>
      <c r="R38" s="44">
        <v>130</v>
      </c>
      <c r="S38" s="44">
        <f t="shared" si="11"/>
        <v>35014907.199999996</v>
      </c>
      <c r="T38" s="45">
        <v>0</v>
      </c>
      <c r="U38" s="43">
        <f t="shared" si="12"/>
        <v>0</v>
      </c>
      <c r="V38" s="45">
        <v>0</v>
      </c>
      <c r="W38" s="79"/>
      <c r="X38" s="45"/>
      <c r="Y38" s="87"/>
      <c r="Z38" s="78"/>
      <c r="AA38" s="79"/>
      <c r="AB38" s="45">
        <v>0</v>
      </c>
      <c r="AC38" s="79"/>
      <c r="AD38" s="45">
        <v>0</v>
      </c>
      <c r="AE38" s="79"/>
      <c r="AF38" s="79">
        <v>0</v>
      </c>
      <c r="AG38" s="79">
        <v>0</v>
      </c>
      <c r="AH38" s="45">
        <v>0</v>
      </c>
      <c r="AI38" s="79"/>
      <c r="AJ38" s="45">
        <v>0</v>
      </c>
      <c r="AK38" s="43">
        <f t="shared" si="13"/>
        <v>0</v>
      </c>
      <c r="AL38" s="45">
        <v>0</v>
      </c>
      <c r="AM38" s="79"/>
      <c r="AN38" s="78"/>
      <c r="AO38" s="79"/>
      <c r="AP38" s="45"/>
      <c r="AQ38" s="87"/>
      <c r="AR38" s="45">
        <v>0</v>
      </c>
      <c r="AS38" s="79"/>
      <c r="AT38" s="45">
        <v>0</v>
      </c>
      <c r="AU38" s="79"/>
      <c r="AV38" s="45"/>
      <c r="AW38" s="79"/>
      <c r="AX38" s="45"/>
      <c r="AY38" s="79"/>
      <c r="AZ38" s="45"/>
      <c r="BA38" s="79"/>
      <c r="BB38" s="77"/>
      <c r="BC38" s="79"/>
      <c r="BD38" s="45">
        <v>0</v>
      </c>
      <c r="BE38" s="79"/>
      <c r="BF38" s="45">
        <v>0</v>
      </c>
      <c r="BG38" s="79"/>
      <c r="BH38" s="45">
        <v>0</v>
      </c>
      <c r="BI38" s="79"/>
      <c r="BJ38" s="77"/>
      <c r="BK38" s="79"/>
      <c r="BL38" s="45"/>
      <c r="BM38" s="79"/>
      <c r="BN38" s="77"/>
      <c r="BO38" s="79"/>
      <c r="BP38" s="45">
        <v>0</v>
      </c>
      <c r="BQ38" s="79"/>
      <c r="BR38" s="45">
        <v>0</v>
      </c>
      <c r="BS38" s="79"/>
      <c r="BT38" s="45">
        <v>0</v>
      </c>
      <c r="BU38" s="79"/>
      <c r="BV38" s="45">
        <v>0</v>
      </c>
      <c r="BW38" s="79"/>
      <c r="BX38" s="72">
        <v>0</v>
      </c>
      <c r="BY38" s="79"/>
      <c r="BZ38" s="81">
        <v>0</v>
      </c>
      <c r="CA38" s="81">
        <v>0</v>
      </c>
      <c r="CB38" s="45">
        <v>0</v>
      </c>
      <c r="CC38" s="79"/>
      <c r="CD38" s="45"/>
      <c r="CE38" s="79"/>
      <c r="CF38" s="45">
        <v>0</v>
      </c>
      <c r="CG38" s="79"/>
      <c r="CH38" s="45">
        <v>0</v>
      </c>
      <c r="CI38" s="79"/>
      <c r="CJ38" s="79">
        <v>0</v>
      </c>
      <c r="CK38" s="79">
        <v>0</v>
      </c>
      <c r="CL38" s="45">
        <v>0</v>
      </c>
      <c r="CM38" s="79"/>
      <c r="CN38" s="45">
        <v>0</v>
      </c>
      <c r="CO38" s="79"/>
      <c r="CP38" s="45"/>
      <c r="CQ38" s="79"/>
      <c r="CR38" s="45"/>
      <c r="CS38" s="79"/>
      <c r="CT38" s="45">
        <v>0</v>
      </c>
      <c r="CU38" s="79"/>
      <c r="CV38" s="45">
        <v>0</v>
      </c>
      <c r="CW38" s="79"/>
      <c r="CX38" s="45">
        <v>0</v>
      </c>
      <c r="CY38" s="79"/>
      <c r="CZ38" s="44"/>
      <c r="DA38" s="79"/>
      <c r="DB38" s="44"/>
      <c r="DC38" s="79"/>
      <c r="DD38" s="49">
        <f t="shared" si="14"/>
        <v>130</v>
      </c>
      <c r="DE38" s="49">
        <f t="shared" si="14"/>
        <v>35014907.199999996</v>
      </c>
    </row>
    <row r="39" spans="1:109" ht="60" hidden="1" x14ac:dyDescent="0.25">
      <c r="A39" s="23"/>
      <c r="B39" s="23">
        <v>17</v>
      </c>
      <c r="C39" s="108" t="s">
        <v>156</v>
      </c>
      <c r="D39" s="111" t="s">
        <v>157</v>
      </c>
      <c r="E39" s="38">
        <v>13520</v>
      </c>
      <c r="F39" s="83">
        <v>10.34</v>
      </c>
      <c r="G39" s="83"/>
      <c r="H39" s="40">
        <v>1</v>
      </c>
      <c r="I39" s="41"/>
      <c r="J39" s="105">
        <v>1.4</v>
      </c>
      <c r="K39" s="105">
        <v>1.68</v>
      </c>
      <c r="L39" s="105">
        <v>2.23</v>
      </c>
      <c r="M39" s="106">
        <v>2.57</v>
      </c>
      <c r="N39" s="77"/>
      <c r="O39" s="79"/>
      <c r="P39" s="77"/>
      <c r="Q39" s="79"/>
      <c r="R39" s="87">
        <v>30</v>
      </c>
      <c r="S39" s="44">
        <f t="shared" si="11"/>
        <v>5871465.5999999996</v>
      </c>
      <c r="T39" s="77"/>
      <c r="U39" s="43">
        <f t="shared" si="12"/>
        <v>0</v>
      </c>
      <c r="V39" s="77"/>
      <c r="W39" s="79"/>
      <c r="X39" s="45"/>
      <c r="Y39" s="87"/>
      <c r="Z39" s="78"/>
      <c r="AA39" s="79"/>
      <c r="AB39" s="77"/>
      <c r="AC39" s="79"/>
      <c r="AD39" s="77"/>
      <c r="AE39" s="79"/>
      <c r="AF39" s="79">
        <v>0</v>
      </c>
      <c r="AG39" s="79">
        <v>0</v>
      </c>
      <c r="AH39" s="77"/>
      <c r="AI39" s="79"/>
      <c r="AJ39" s="77"/>
      <c r="AK39" s="79"/>
      <c r="AL39" s="77"/>
      <c r="AM39" s="79"/>
      <c r="AN39" s="78"/>
      <c r="AO39" s="79"/>
      <c r="AP39" s="77"/>
      <c r="AQ39" s="87"/>
      <c r="AR39" s="77"/>
      <c r="AS39" s="79"/>
      <c r="AT39" s="77"/>
      <c r="AU39" s="79"/>
      <c r="AV39" s="77"/>
      <c r="AW39" s="79"/>
      <c r="AX39" s="77"/>
      <c r="AY39" s="79"/>
      <c r="AZ39" s="77"/>
      <c r="BA39" s="79"/>
      <c r="BB39" s="77"/>
      <c r="BC39" s="79"/>
      <c r="BD39" s="77"/>
      <c r="BE39" s="79"/>
      <c r="BF39" s="77"/>
      <c r="BG39" s="79"/>
      <c r="BH39" s="77"/>
      <c r="BI39" s="79"/>
      <c r="BJ39" s="77"/>
      <c r="BK39" s="79"/>
      <c r="BL39" s="77"/>
      <c r="BM39" s="79"/>
      <c r="BN39" s="77"/>
      <c r="BO39" s="79"/>
      <c r="BP39" s="77"/>
      <c r="BQ39" s="79"/>
      <c r="BR39" s="77"/>
      <c r="BS39" s="79"/>
      <c r="BT39" s="77"/>
      <c r="BU39" s="79"/>
      <c r="BV39" s="77"/>
      <c r="BW39" s="79"/>
      <c r="BX39" s="89"/>
      <c r="BY39" s="79"/>
      <c r="BZ39" s="81">
        <v>0</v>
      </c>
      <c r="CA39" s="81">
        <v>0</v>
      </c>
      <c r="CB39" s="77"/>
      <c r="CC39" s="79"/>
      <c r="CD39" s="77"/>
      <c r="CE39" s="79"/>
      <c r="CF39" s="77"/>
      <c r="CG39" s="79"/>
      <c r="CH39" s="77"/>
      <c r="CI39" s="79"/>
      <c r="CJ39" s="79">
        <v>0</v>
      </c>
      <c r="CK39" s="79">
        <v>0</v>
      </c>
      <c r="CL39" s="77"/>
      <c r="CM39" s="79"/>
      <c r="CN39" s="77"/>
      <c r="CO39" s="79"/>
      <c r="CP39" s="77"/>
      <c r="CQ39" s="79"/>
      <c r="CR39" s="77"/>
      <c r="CS39" s="79"/>
      <c r="CT39" s="77"/>
      <c r="CU39" s="79"/>
      <c r="CV39" s="77"/>
      <c r="CW39" s="79"/>
      <c r="CX39" s="77"/>
      <c r="CY39" s="79"/>
      <c r="CZ39" s="44"/>
      <c r="DA39" s="79"/>
      <c r="DB39" s="44"/>
      <c r="DC39" s="79"/>
      <c r="DD39" s="49">
        <f t="shared" si="14"/>
        <v>30</v>
      </c>
      <c r="DE39" s="49">
        <f t="shared" si="14"/>
        <v>5871465.5999999996</v>
      </c>
    </row>
    <row r="40" spans="1:109" s="210" customFormat="1" ht="15.75" x14ac:dyDescent="0.25">
      <c r="A40" s="209">
        <v>6</v>
      </c>
      <c r="B40" s="209"/>
      <c r="C40" s="74"/>
      <c r="D40" s="177" t="s">
        <v>158</v>
      </c>
      <c r="E40" s="38">
        <v>13520</v>
      </c>
      <c r="F40" s="206">
        <v>1.54</v>
      </c>
      <c r="G40" s="206"/>
      <c r="H40" s="26">
        <v>1</v>
      </c>
      <c r="I40" s="75"/>
      <c r="J40" s="185"/>
      <c r="K40" s="185"/>
      <c r="L40" s="185"/>
      <c r="M40" s="42">
        <v>2.57</v>
      </c>
      <c r="N40" s="207">
        <f>N41</f>
        <v>2</v>
      </c>
      <c r="O40" s="207">
        <f t="shared" ref="O40:CD40" si="15">O41</f>
        <v>58298.239999999991</v>
      </c>
      <c r="P40" s="207">
        <f t="shared" si="15"/>
        <v>0</v>
      </c>
      <c r="Q40" s="207">
        <f t="shared" si="15"/>
        <v>0</v>
      </c>
      <c r="R40" s="207">
        <f t="shared" si="15"/>
        <v>0</v>
      </c>
      <c r="S40" s="207">
        <f t="shared" si="15"/>
        <v>0</v>
      </c>
      <c r="T40" s="207">
        <f t="shared" si="15"/>
        <v>0</v>
      </c>
      <c r="U40" s="207">
        <f t="shared" si="15"/>
        <v>0</v>
      </c>
      <c r="V40" s="207">
        <f t="shared" si="15"/>
        <v>0</v>
      </c>
      <c r="W40" s="207">
        <f t="shared" si="15"/>
        <v>0</v>
      </c>
      <c r="X40" s="207">
        <f t="shared" si="15"/>
        <v>600</v>
      </c>
      <c r="Y40" s="207">
        <f t="shared" si="15"/>
        <v>17489472</v>
      </c>
      <c r="Z40" s="207">
        <f t="shared" si="15"/>
        <v>0</v>
      </c>
      <c r="AA40" s="207">
        <f t="shared" si="15"/>
        <v>0</v>
      </c>
      <c r="AB40" s="207">
        <f t="shared" si="15"/>
        <v>0</v>
      </c>
      <c r="AC40" s="207">
        <f t="shared" si="15"/>
        <v>0</v>
      </c>
      <c r="AD40" s="207">
        <f t="shared" si="15"/>
        <v>2</v>
      </c>
      <c r="AE40" s="207">
        <f t="shared" si="15"/>
        <v>58298.239999999991</v>
      </c>
      <c r="AF40" s="207">
        <v>0.33333333333333348</v>
      </c>
      <c r="AG40" s="207">
        <v>9716.3733333333439</v>
      </c>
      <c r="AH40" s="207">
        <f t="shared" si="15"/>
        <v>0</v>
      </c>
      <c r="AI40" s="207">
        <f t="shared" si="15"/>
        <v>0</v>
      </c>
      <c r="AJ40" s="207">
        <f t="shared" si="15"/>
        <v>0</v>
      </c>
      <c r="AK40" s="207">
        <f t="shared" si="15"/>
        <v>0</v>
      </c>
      <c r="AL40" s="207">
        <f t="shared" si="15"/>
        <v>4</v>
      </c>
      <c r="AM40" s="207">
        <f t="shared" si="15"/>
        <v>139915.77599999998</v>
      </c>
      <c r="AN40" s="207">
        <f t="shared" si="15"/>
        <v>2</v>
      </c>
      <c r="AO40" s="207">
        <f t="shared" si="15"/>
        <v>58298.239999999991</v>
      </c>
      <c r="AP40" s="207">
        <f t="shared" si="15"/>
        <v>0</v>
      </c>
      <c r="AQ40" s="207">
        <f t="shared" si="15"/>
        <v>0</v>
      </c>
      <c r="AR40" s="207">
        <f t="shared" si="15"/>
        <v>0</v>
      </c>
      <c r="AS40" s="207">
        <f t="shared" si="15"/>
        <v>0</v>
      </c>
      <c r="AT40" s="207">
        <f t="shared" si="15"/>
        <v>0</v>
      </c>
      <c r="AU40" s="207">
        <f t="shared" si="15"/>
        <v>0</v>
      </c>
      <c r="AV40" s="207">
        <f t="shared" si="15"/>
        <v>0</v>
      </c>
      <c r="AW40" s="207">
        <f t="shared" si="15"/>
        <v>0</v>
      </c>
      <c r="AX40" s="207">
        <f t="shared" si="15"/>
        <v>0</v>
      </c>
      <c r="AY40" s="207">
        <f t="shared" si="15"/>
        <v>0</v>
      </c>
      <c r="AZ40" s="207">
        <f t="shared" si="15"/>
        <v>0</v>
      </c>
      <c r="BA40" s="207">
        <f t="shared" si="15"/>
        <v>0</v>
      </c>
      <c r="BB40" s="207">
        <f t="shared" si="15"/>
        <v>0</v>
      </c>
      <c r="BC40" s="207">
        <f t="shared" si="15"/>
        <v>0</v>
      </c>
      <c r="BD40" s="207">
        <f t="shared" si="15"/>
        <v>9</v>
      </c>
      <c r="BE40" s="207">
        <f t="shared" si="15"/>
        <v>262342.08</v>
      </c>
      <c r="BF40" s="207">
        <f t="shared" si="15"/>
        <v>0</v>
      </c>
      <c r="BG40" s="207">
        <f t="shared" si="15"/>
        <v>0</v>
      </c>
      <c r="BH40" s="207">
        <f t="shared" si="15"/>
        <v>0</v>
      </c>
      <c r="BI40" s="207">
        <f t="shared" si="15"/>
        <v>0</v>
      </c>
      <c r="BJ40" s="207">
        <f t="shared" si="15"/>
        <v>0</v>
      </c>
      <c r="BK40" s="207">
        <f t="shared" si="15"/>
        <v>0</v>
      </c>
      <c r="BL40" s="207">
        <f t="shared" si="15"/>
        <v>45</v>
      </c>
      <c r="BM40" s="207">
        <f t="shared" si="15"/>
        <v>1311710.3999999999</v>
      </c>
      <c r="BN40" s="207">
        <f t="shared" si="15"/>
        <v>0</v>
      </c>
      <c r="BO40" s="207">
        <f t="shared" si="15"/>
        <v>0</v>
      </c>
      <c r="BP40" s="207">
        <f t="shared" si="15"/>
        <v>0</v>
      </c>
      <c r="BQ40" s="207">
        <f t="shared" si="15"/>
        <v>0</v>
      </c>
      <c r="BR40" s="207">
        <f t="shared" si="15"/>
        <v>0</v>
      </c>
      <c r="BS40" s="207">
        <f t="shared" si="15"/>
        <v>0</v>
      </c>
      <c r="BT40" s="207">
        <f t="shared" si="15"/>
        <v>0</v>
      </c>
      <c r="BU40" s="207">
        <f t="shared" si="15"/>
        <v>0</v>
      </c>
      <c r="BV40" s="207">
        <f t="shared" si="15"/>
        <v>0</v>
      </c>
      <c r="BW40" s="207">
        <f t="shared" si="15"/>
        <v>0</v>
      </c>
      <c r="BX40" s="208">
        <f t="shared" si="15"/>
        <v>3</v>
      </c>
      <c r="BY40" s="207">
        <f t="shared" si="15"/>
        <v>104936.83199999999</v>
      </c>
      <c r="BZ40" s="101">
        <v>-0.5</v>
      </c>
      <c r="CA40" s="101">
        <v>-17489.479999999981</v>
      </c>
      <c r="CB40" s="207">
        <f t="shared" si="15"/>
        <v>12</v>
      </c>
      <c r="CC40" s="207">
        <f t="shared" si="15"/>
        <v>419747.32799999998</v>
      </c>
      <c r="CD40" s="207">
        <f t="shared" si="15"/>
        <v>0</v>
      </c>
      <c r="CE40" s="207">
        <f t="shared" ref="CE40:DE40" si="16">CE41</f>
        <v>0</v>
      </c>
      <c r="CF40" s="207">
        <f t="shared" si="16"/>
        <v>5</v>
      </c>
      <c r="CG40" s="207">
        <f t="shared" si="16"/>
        <v>174894.72</v>
      </c>
      <c r="CH40" s="207">
        <f t="shared" si="16"/>
        <v>0</v>
      </c>
      <c r="CI40" s="207">
        <f t="shared" si="16"/>
        <v>0</v>
      </c>
      <c r="CJ40" s="207">
        <v>0</v>
      </c>
      <c r="CK40" s="207">
        <v>0</v>
      </c>
      <c r="CL40" s="207">
        <f t="shared" si="16"/>
        <v>0</v>
      </c>
      <c r="CM40" s="207">
        <f t="shared" si="16"/>
        <v>0</v>
      </c>
      <c r="CN40" s="207">
        <f t="shared" si="16"/>
        <v>3</v>
      </c>
      <c r="CO40" s="207">
        <f t="shared" si="16"/>
        <v>104936.83199999999</v>
      </c>
      <c r="CP40" s="207">
        <f t="shared" si="16"/>
        <v>0</v>
      </c>
      <c r="CQ40" s="207">
        <f t="shared" si="16"/>
        <v>0</v>
      </c>
      <c r="CR40" s="207">
        <f t="shared" si="16"/>
        <v>6</v>
      </c>
      <c r="CS40" s="207">
        <f t="shared" si="16"/>
        <v>209873.66399999999</v>
      </c>
      <c r="CT40" s="207">
        <f t="shared" si="16"/>
        <v>7</v>
      </c>
      <c r="CU40" s="207">
        <f t="shared" si="16"/>
        <v>244852.60800000001</v>
      </c>
      <c r="CV40" s="207">
        <f t="shared" si="16"/>
        <v>28</v>
      </c>
      <c r="CW40" s="207">
        <f t="shared" si="16"/>
        <v>1300050.7520000001</v>
      </c>
      <c r="CX40" s="207">
        <f t="shared" si="16"/>
        <v>3</v>
      </c>
      <c r="CY40" s="207">
        <f t="shared" si="16"/>
        <v>160528.36799999999</v>
      </c>
      <c r="CZ40" s="207">
        <f t="shared" si="16"/>
        <v>0</v>
      </c>
      <c r="DA40" s="207">
        <f t="shared" si="16"/>
        <v>0</v>
      </c>
      <c r="DB40" s="207">
        <f t="shared" si="16"/>
        <v>0</v>
      </c>
      <c r="DC40" s="207">
        <f t="shared" si="16"/>
        <v>0</v>
      </c>
      <c r="DD40" s="207">
        <f t="shared" si="16"/>
        <v>731</v>
      </c>
      <c r="DE40" s="207">
        <f t="shared" si="16"/>
        <v>22098156.079999991</v>
      </c>
    </row>
    <row r="41" spans="1:109" s="20" customFormat="1" ht="15.75" x14ac:dyDescent="0.25">
      <c r="A41" s="35"/>
      <c r="B41" s="35">
        <v>18</v>
      </c>
      <c r="C41" s="108" t="s">
        <v>159</v>
      </c>
      <c r="D41" s="65" t="s">
        <v>160</v>
      </c>
      <c r="E41" s="38">
        <v>13520</v>
      </c>
      <c r="F41" s="39">
        <v>1.54</v>
      </c>
      <c r="G41" s="39"/>
      <c r="H41" s="83">
        <v>1</v>
      </c>
      <c r="I41" s="84"/>
      <c r="J41" s="38">
        <v>1.4</v>
      </c>
      <c r="K41" s="38">
        <v>1.68</v>
      </c>
      <c r="L41" s="38">
        <v>2.23</v>
      </c>
      <c r="M41" s="42">
        <v>2.57</v>
      </c>
      <c r="N41" s="77">
        <v>2</v>
      </c>
      <c r="O41" s="43">
        <f>SUM(N41*$E41*$F41*$H41*$J41*$O$11)</f>
        <v>58298.239999999991</v>
      </c>
      <c r="P41" s="77"/>
      <c r="Q41" s="43">
        <f>SUM(P41*$E41*$F41*$H41*$J41*$Q$11)</f>
        <v>0</v>
      </c>
      <c r="R41" s="77"/>
      <c r="S41" s="44">
        <f>SUM(R41*$E41*$F41*$H41*$J41*$S$11)</f>
        <v>0</v>
      </c>
      <c r="T41" s="77"/>
      <c r="U41" s="43">
        <f>SUM(T41*$E41*$F41*$H41*$J41*$U$11)</f>
        <v>0</v>
      </c>
      <c r="V41" s="77"/>
      <c r="W41" s="43">
        <f>SUM(V41*$E41*$F41*$H41*$J41*$W$11)</f>
        <v>0</v>
      </c>
      <c r="X41" s="85">
        <v>600</v>
      </c>
      <c r="Y41" s="44">
        <f>SUM(X41*$E41*$F41*$H41*$J41*$Y$11)</f>
        <v>17489472</v>
      </c>
      <c r="Z41" s="78"/>
      <c r="AA41" s="43">
        <f>SUM(Z41*$E41*$F41*$H41*$J41*$AA$11)</f>
        <v>0</v>
      </c>
      <c r="AB41" s="77"/>
      <c r="AC41" s="43">
        <f>SUM(AB41*$E41*$F41*$H41*$J41*$AC$11)</f>
        <v>0</v>
      </c>
      <c r="AD41" s="77">
        <v>2</v>
      </c>
      <c r="AE41" s="43">
        <f>SUM(AD41*$E41*$F41*$H41*$J41*$AE$11)</f>
        <v>58298.239999999991</v>
      </c>
      <c r="AF41" s="79">
        <v>0.33333333333333348</v>
      </c>
      <c r="AG41" s="79">
        <v>9716.3733333333439</v>
      </c>
      <c r="AH41" s="77"/>
      <c r="AI41" s="43">
        <f>SUM(AH41*$E41*$F41*$H41*$J41*$AI$11)</f>
        <v>0</v>
      </c>
      <c r="AJ41" s="77"/>
      <c r="AK41" s="43">
        <f>AJ41*$E41*$F41*$H41*$K41*$AK$11</f>
        <v>0</v>
      </c>
      <c r="AL41" s="82">
        <v>4</v>
      </c>
      <c r="AM41" s="43">
        <f>AL41*$E41*$F41*$H41*$K41*$AM$11</f>
        <v>139915.77599999998</v>
      </c>
      <c r="AN41" s="78">
        <v>2</v>
      </c>
      <c r="AO41" s="43">
        <f>SUM(AN41*$E41*$F41*$H41*$J41*$AO$11)</f>
        <v>58298.239999999991</v>
      </c>
      <c r="AP41" s="77"/>
      <c r="AQ41" s="44">
        <f>SUM(AP41*$E41*$F41*$H41*$J41*$AQ$11)</f>
        <v>0</v>
      </c>
      <c r="AR41" s="77"/>
      <c r="AS41" s="43">
        <f>SUM(AR41*$E41*$F41*$H41*$J41*$AS$11)</f>
        <v>0</v>
      </c>
      <c r="AT41" s="77"/>
      <c r="AU41" s="43">
        <f>SUM(AT41*$E41*$F41*$H41*$J41*$AU$11)</f>
        <v>0</v>
      </c>
      <c r="AV41" s="77"/>
      <c r="AW41" s="43">
        <f>SUM(AV41*$E41*$F41*$H41*$J41*$AW$11)</f>
        <v>0</v>
      </c>
      <c r="AX41" s="77"/>
      <c r="AY41" s="43">
        <f>SUM(AX41*$E41*$F41*$H41*$J41*$AY$11)</f>
        <v>0</v>
      </c>
      <c r="AZ41" s="77"/>
      <c r="BA41" s="43">
        <f>SUM(AZ41*$E41*$F41*$H41*$J41*$BA$11)</f>
        <v>0</v>
      </c>
      <c r="BB41" s="77"/>
      <c r="BC41" s="43">
        <f>SUM(BB41*$E41*$F41*$H41*$J41*$BC$11)</f>
        <v>0</v>
      </c>
      <c r="BD41" s="77">
        <v>9</v>
      </c>
      <c r="BE41" s="43">
        <f>SUM(BD41*$E41*$F41*$H41*$J41*$BE$11)</f>
        <v>262342.08</v>
      </c>
      <c r="BF41" s="77"/>
      <c r="BG41" s="43">
        <f>SUM(BF41*$E41*$F41*$H41*$J41*$BG$11)</f>
        <v>0</v>
      </c>
      <c r="BH41" s="77"/>
      <c r="BI41" s="43">
        <f>SUM(BH41*$E41*$F41*$H41*$J41*$BI$11)</f>
        <v>0</v>
      </c>
      <c r="BJ41" s="77"/>
      <c r="BK41" s="43">
        <f>SUM(BJ41*$E41*$F41*$H41*$J41*$BK$11)</f>
        <v>0</v>
      </c>
      <c r="BL41" s="77">
        <f>45</f>
        <v>45</v>
      </c>
      <c r="BM41" s="43">
        <f>SUM(BL41*$E41*$F41*$H41*$J41*$BM$11)</f>
        <v>1311710.3999999999</v>
      </c>
      <c r="BN41" s="77"/>
      <c r="BO41" s="43">
        <f>BN41*$E41*$F41*$H41*$K41*$BO$11</f>
        <v>0</v>
      </c>
      <c r="BP41" s="77"/>
      <c r="BQ41" s="43">
        <f>BP41*$E41*$F41*$H41*$K41*$BQ$11</f>
        <v>0</v>
      </c>
      <c r="BR41" s="77"/>
      <c r="BS41" s="43">
        <f>BR41*$E41*$F41*$H41*$K41*$BS$11</f>
        <v>0</v>
      </c>
      <c r="BT41" s="77"/>
      <c r="BU41" s="43">
        <f>BT41*$E41*$F41*$H41*$K41*$BU$11</f>
        <v>0</v>
      </c>
      <c r="BV41" s="82"/>
      <c r="BW41" s="43">
        <f>BV41*$E41*$F41*$H41*$K41*$BW$11</f>
        <v>0</v>
      </c>
      <c r="BX41" s="80">
        <v>3</v>
      </c>
      <c r="BY41" s="43">
        <f>BX41*$E41*$F41*$H41*$K41*$BY$11</f>
        <v>104936.83199999999</v>
      </c>
      <c r="BZ41" s="81">
        <v>-0.5</v>
      </c>
      <c r="CA41" s="81">
        <v>-17489.479999999981</v>
      </c>
      <c r="CB41" s="77">
        <v>12</v>
      </c>
      <c r="CC41" s="43">
        <f>CB41*$E41*$F41*$H41*$K41*$CC$11</f>
        <v>419747.32799999998</v>
      </c>
      <c r="CD41" s="82"/>
      <c r="CE41" s="43">
        <f>CD41*$E41*$F41*$H41*$K41*$CE$11</f>
        <v>0</v>
      </c>
      <c r="CF41" s="82">
        <v>5</v>
      </c>
      <c r="CG41" s="43">
        <f>CF41*$E41*$F41*$H41*$K41*$CG$11</f>
        <v>174894.72</v>
      </c>
      <c r="CH41" s="77"/>
      <c r="CI41" s="43">
        <f>CH41*$E41*$F41*$H41*$K41*$CI$11</f>
        <v>0</v>
      </c>
      <c r="CJ41" s="79">
        <v>0</v>
      </c>
      <c r="CK41" s="79">
        <v>0</v>
      </c>
      <c r="CL41" s="77"/>
      <c r="CM41" s="43">
        <f>CL41*$E41*$F41*$H41*$K41*$CM$11</f>
        <v>0</v>
      </c>
      <c r="CN41" s="82">
        <v>3</v>
      </c>
      <c r="CO41" s="43">
        <f>CN41*$E41*$F41*$H41*$K41*$CO$11</f>
        <v>104936.83199999999</v>
      </c>
      <c r="CP41" s="82"/>
      <c r="CQ41" s="43">
        <f>CP41*$E41*$F41*$H41*$K41*$CQ$11</f>
        <v>0</v>
      </c>
      <c r="CR41" s="77">
        <v>6</v>
      </c>
      <c r="CS41" s="43">
        <f>CR41*$E41*$F41*$H41*$K41*$CS$11</f>
        <v>209873.66399999999</v>
      </c>
      <c r="CT41" s="77">
        <v>7</v>
      </c>
      <c r="CU41" s="43">
        <f>CT41*$E41*$F41*$H41*$K41*$CU$11</f>
        <v>244852.60800000001</v>
      </c>
      <c r="CV41" s="82">
        <v>28</v>
      </c>
      <c r="CW41" s="43">
        <f>CV41*$E41*$F41*$H41*$L41*$CW$11</f>
        <v>1300050.7520000001</v>
      </c>
      <c r="CX41" s="82">
        <v>3</v>
      </c>
      <c r="CY41" s="43">
        <f>CX41*$E41*$F41*$H41*$M41*$CY$11</f>
        <v>160528.36799999999</v>
      </c>
      <c r="CZ41" s="44"/>
      <c r="DA41" s="43">
        <f>CZ41*E41*F41*H41</f>
        <v>0</v>
      </c>
      <c r="DB41" s="44"/>
      <c r="DC41" s="43"/>
      <c r="DD41" s="49">
        <f>SUM(P41+N41+Z41+R41+T41+AB41+X41+V41+AD41+AJ41+AH41+AL41+AN41+AR41+BN41+BT41+AP41+BB41+BD41+CH41+CL41+CF41+CN41+CP41+BX41+CB41+AT41+AV41+AX41+AZ41+BP41+BR41+BV41+BF41+BH41+BJ41+BL41+CD41+CR41+CT41+CV41+CX41+CZ41+DB41)</f>
        <v>731</v>
      </c>
      <c r="DE41" s="49">
        <f>SUM(Q41+O41+AA41+S41+U41+AC41+Y41+W41+AE41+AK41+AI41+AM41+AO41+AS41+BO41+BU41+AQ41+BC41+BE41+CI41+CM41+CG41+CO41+CQ41+BY41+CC41+AU41+AW41+AY41+BA41+BQ41+BS41+BW41+BG41+BI41+BK41+BM41+CE41+CS41+CU41+CW41+CY41+DA41+DC41)</f>
        <v>22098156.079999991</v>
      </c>
    </row>
    <row r="42" spans="1:109" s="210" customFormat="1" ht="15.75" x14ac:dyDescent="0.25">
      <c r="A42" s="209">
        <v>7</v>
      </c>
      <c r="B42" s="209"/>
      <c r="C42" s="74"/>
      <c r="D42" s="177" t="s">
        <v>161</v>
      </c>
      <c r="E42" s="38">
        <v>13520</v>
      </c>
      <c r="F42" s="206">
        <v>0.98</v>
      </c>
      <c r="G42" s="206"/>
      <c r="H42" s="26">
        <v>1</v>
      </c>
      <c r="I42" s="75"/>
      <c r="J42" s="185"/>
      <c r="K42" s="185"/>
      <c r="L42" s="185"/>
      <c r="M42" s="42">
        <v>2.57</v>
      </c>
      <c r="N42" s="207">
        <f>N43</f>
        <v>0</v>
      </c>
      <c r="O42" s="207">
        <f t="shared" ref="O42:CD42" si="17">O43</f>
        <v>0</v>
      </c>
      <c r="P42" s="207">
        <f t="shared" si="17"/>
        <v>0</v>
      </c>
      <c r="Q42" s="207">
        <f t="shared" si="17"/>
        <v>0</v>
      </c>
      <c r="R42" s="207">
        <f t="shared" si="17"/>
        <v>0</v>
      </c>
      <c r="S42" s="207">
        <f t="shared" si="17"/>
        <v>0</v>
      </c>
      <c r="T42" s="207">
        <f t="shared" si="17"/>
        <v>0</v>
      </c>
      <c r="U42" s="207">
        <f t="shared" si="17"/>
        <v>0</v>
      </c>
      <c r="V42" s="207">
        <f t="shared" si="17"/>
        <v>0</v>
      </c>
      <c r="W42" s="207">
        <f t="shared" si="17"/>
        <v>0</v>
      </c>
      <c r="X42" s="207">
        <f t="shared" si="17"/>
        <v>0</v>
      </c>
      <c r="Y42" s="207">
        <f t="shared" si="17"/>
        <v>0</v>
      </c>
      <c r="Z42" s="207">
        <f t="shared" si="17"/>
        <v>0</v>
      </c>
      <c r="AA42" s="207">
        <f t="shared" si="17"/>
        <v>0</v>
      </c>
      <c r="AB42" s="207">
        <f t="shared" si="17"/>
        <v>0</v>
      </c>
      <c r="AC42" s="207">
        <f t="shared" si="17"/>
        <v>0</v>
      </c>
      <c r="AD42" s="207">
        <f t="shared" si="17"/>
        <v>0</v>
      </c>
      <c r="AE42" s="207">
        <f t="shared" si="17"/>
        <v>0</v>
      </c>
      <c r="AF42" s="207">
        <v>0</v>
      </c>
      <c r="AG42" s="207">
        <v>0</v>
      </c>
      <c r="AH42" s="207">
        <f t="shared" si="17"/>
        <v>0</v>
      </c>
      <c r="AI42" s="207">
        <f t="shared" si="17"/>
        <v>0</v>
      </c>
      <c r="AJ42" s="207">
        <f t="shared" si="17"/>
        <v>0</v>
      </c>
      <c r="AK42" s="207">
        <f t="shared" si="17"/>
        <v>0</v>
      </c>
      <c r="AL42" s="207">
        <f t="shared" si="17"/>
        <v>0</v>
      </c>
      <c r="AM42" s="207">
        <f t="shared" si="17"/>
        <v>0</v>
      </c>
      <c r="AN42" s="207">
        <f t="shared" si="17"/>
        <v>20</v>
      </c>
      <c r="AO42" s="207">
        <f t="shared" si="17"/>
        <v>382118.46399999998</v>
      </c>
      <c r="AP42" s="207">
        <f t="shared" si="17"/>
        <v>0</v>
      </c>
      <c r="AQ42" s="207">
        <f t="shared" si="17"/>
        <v>0</v>
      </c>
      <c r="AR42" s="207">
        <f t="shared" si="17"/>
        <v>0</v>
      </c>
      <c r="AS42" s="207">
        <f t="shared" si="17"/>
        <v>0</v>
      </c>
      <c r="AT42" s="207">
        <f t="shared" si="17"/>
        <v>0</v>
      </c>
      <c r="AU42" s="207">
        <f t="shared" si="17"/>
        <v>0</v>
      </c>
      <c r="AV42" s="207">
        <f t="shared" si="17"/>
        <v>0</v>
      </c>
      <c r="AW42" s="207">
        <f t="shared" si="17"/>
        <v>0</v>
      </c>
      <c r="AX42" s="207">
        <f t="shared" si="17"/>
        <v>0</v>
      </c>
      <c r="AY42" s="207">
        <f t="shared" si="17"/>
        <v>0</v>
      </c>
      <c r="AZ42" s="207">
        <f t="shared" si="17"/>
        <v>0</v>
      </c>
      <c r="BA42" s="207">
        <f t="shared" si="17"/>
        <v>0</v>
      </c>
      <c r="BB42" s="207">
        <f t="shared" si="17"/>
        <v>0</v>
      </c>
      <c r="BC42" s="207">
        <f t="shared" si="17"/>
        <v>0</v>
      </c>
      <c r="BD42" s="207">
        <f t="shared" si="17"/>
        <v>0</v>
      </c>
      <c r="BE42" s="207">
        <f t="shared" si="17"/>
        <v>0</v>
      </c>
      <c r="BF42" s="207">
        <f t="shared" si="17"/>
        <v>0</v>
      </c>
      <c r="BG42" s="207">
        <f t="shared" si="17"/>
        <v>0</v>
      </c>
      <c r="BH42" s="207">
        <f t="shared" si="17"/>
        <v>0</v>
      </c>
      <c r="BI42" s="207">
        <f t="shared" si="17"/>
        <v>0</v>
      </c>
      <c r="BJ42" s="207">
        <f t="shared" si="17"/>
        <v>0</v>
      </c>
      <c r="BK42" s="207">
        <f t="shared" si="17"/>
        <v>0</v>
      </c>
      <c r="BL42" s="207">
        <f t="shared" si="17"/>
        <v>0</v>
      </c>
      <c r="BM42" s="207">
        <f t="shared" si="17"/>
        <v>0</v>
      </c>
      <c r="BN42" s="207">
        <f t="shared" si="17"/>
        <v>0</v>
      </c>
      <c r="BO42" s="207">
        <f t="shared" si="17"/>
        <v>0</v>
      </c>
      <c r="BP42" s="207">
        <f t="shared" si="17"/>
        <v>0</v>
      </c>
      <c r="BQ42" s="207">
        <f t="shared" si="17"/>
        <v>0</v>
      </c>
      <c r="BR42" s="207">
        <f t="shared" si="17"/>
        <v>0</v>
      </c>
      <c r="BS42" s="207">
        <f t="shared" si="17"/>
        <v>0</v>
      </c>
      <c r="BT42" s="207">
        <f t="shared" si="17"/>
        <v>0</v>
      </c>
      <c r="BU42" s="207">
        <f t="shared" si="17"/>
        <v>0</v>
      </c>
      <c r="BV42" s="207">
        <f t="shared" si="17"/>
        <v>0</v>
      </c>
      <c r="BW42" s="207">
        <f t="shared" si="17"/>
        <v>0</v>
      </c>
      <c r="BX42" s="208">
        <f t="shared" si="17"/>
        <v>2</v>
      </c>
      <c r="BY42" s="207">
        <f t="shared" si="17"/>
        <v>45854.215680000001</v>
      </c>
      <c r="BZ42" s="101">
        <v>-1.6666666666666665</v>
      </c>
      <c r="CA42" s="101">
        <v>-38211.846400000002</v>
      </c>
      <c r="CB42" s="207">
        <f t="shared" si="17"/>
        <v>0</v>
      </c>
      <c r="CC42" s="207">
        <f t="shared" si="17"/>
        <v>0</v>
      </c>
      <c r="CD42" s="207">
        <f t="shared" si="17"/>
        <v>0</v>
      </c>
      <c r="CE42" s="207">
        <f t="shared" ref="CE42:DE42" si="18">CE43</f>
        <v>0</v>
      </c>
      <c r="CF42" s="207">
        <f t="shared" si="18"/>
        <v>0</v>
      </c>
      <c r="CG42" s="207">
        <f t="shared" si="18"/>
        <v>0</v>
      </c>
      <c r="CH42" s="207">
        <f t="shared" si="18"/>
        <v>0</v>
      </c>
      <c r="CI42" s="207">
        <f t="shared" si="18"/>
        <v>0</v>
      </c>
      <c r="CJ42" s="207">
        <v>0</v>
      </c>
      <c r="CK42" s="207">
        <v>0</v>
      </c>
      <c r="CL42" s="207">
        <f t="shared" si="18"/>
        <v>0</v>
      </c>
      <c r="CM42" s="207">
        <f t="shared" si="18"/>
        <v>0</v>
      </c>
      <c r="CN42" s="207">
        <f t="shared" si="18"/>
        <v>0</v>
      </c>
      <c r="CO42" s="207">
        <f t="shared" si="18"/>
        <v>0</v>
      </c>
      <c r="CP42" s="207">
        <f t="shared" si="18"/>
        <v>0</v>
      </c>
      <c r="CQ42" s="207">
        <f t="shared" si="18"/>
        <v>0</v>
      </c>
      <c r="CR42" s="207">
        <f t="shared" si="18"/>
        <v>0</v>
      </c>
      <c r="CS42" s="207">
        <f t="shared" si="18"/>
        <v>0</v>
      </c>
      <c r="CT42" s="207">
        <f t="shared" si="18"/>
        <v>0</v>
      </c>
      <c r="CU42" s="207">
        <f t="shared" si="18"/>
        <v>0</v>
      </c>
      <c r="CV42" s="207">
        <f t="shared" si="18"/>
        <v>0</v>
      </c>
      <c r="CW42" s="207">
        <f t="shared" si="18"/>
        <v>0</v>
      </c>
      <c r="CX42" s="207">
        <f t="shared" si="18"/>
        <v>0</v>
      </c>
      <c r="CY42" s="207">
        <f t="shared" si="18"/>
        <v>0</v>
      </c>
      <c r="CZ42" s="207">
        <f t="shared" si="18"/>
        <v>0</v>
      </c>
      <c r="DA42" s="207">
        <f t="shared" si="18"/>
        <v>0</v>
      </c>
      <c r="DB42" s="207">
        <f t="shared" si="18"/>
        <v>0</v>
      </c>
      <c r="DC42" s="207">
        <f t="shared" si="18"/>
        <v>0</v>
      </c>
      <c r="DD42" s="207">
        <f t="shared" si="18"/>
        <v>22</v>
      </c>
      <c r="DE42" s="207">
        <f t="shared" si="18"/>
        <v>427972.67968</v>
      </c>
    </row>
    <row r="43" spans="1:109" s="20" customFormat="1" ht="30" x14ac:dyDescent="0.25">
      <c r="A43" s="35"/>
      <c r="B43" s="35">
        <v>19</v>
      </c>
      <c r="C43" s="108" t="s">
        <v>162</v>
      </c>
      <c r="D43" s="65" t="s">
        <v>163</v>
      </c>
      <c r="E43" s="38">
        <v>13520</v>
      </c>
      <c r="F43" s="39">
        <v>0.98</v>
      </c>
      <c r="G43" s="39"/>
      <c r="H43" s="112">
        <v>1.03</v>
      </c>
      <c r="I43" s="84"/>
      <c r="J43" s="38">
        <v>1.4</v>
      </c>
      <c r="K43" s="38">
        <v>1.68</v>
      </c>
      <c r="L43" s="38">
        <v>2.23</v>
      </c>
      <c r="M43" s="42">
        <v>2.57</v>
      </c>
      <c r="N43" s="77"/>
      <c r="O43" s="43">
        <f>SUM(N43*$E43*$F43*$H43*$J43*$O$11)</f>
        <v>0</v>
      </c>
      <c r="P43" s="77"/>
      <c r="Q43" s="43">
        <f>SUM(P43*$E43*$F43*$H43*$J43*$Q$11)</f>
        <v>0</v>
      </c>
      <c r="R43" s="77"/>
      <c r="S43" s="44">
        <f>SUM(R43*$E43*$F43*$H43*$J43*$S$11)</f>
        <v>0</v>
      </c>
      <c r="T43" s="77"/>
      <c r="U43" s="43">
        <f>SUM(T43*$E43*$F43*$H43*$J43*$U$11)</f>
        <v>0</v>
      </c>
      <c r="V43" s="77"/>
      <c r="W43" s="43">
        <f>SUM(V43*$E43*$F43*$H43*$J43*$W$11)</f>
        <v>0</v>
      </c>
      <c r="X43" s="45"/>
      <c r="Y43" s="44">
        <f>SUM(X43*$E43*$F43*$H43*$J43*$Y$11)</f>
        <v>0</v>
      </c>
      <c r="Z43" s="78"/>
      <c r="AA43" s="43">
        <f>SUM(Z43*$E43*$F43*$H43*$J43*$AA$11)</f>
        <v>0</v>
      </c>
      <c r="AB43" s="77"/>
      <c r="AC43" s="43">
        <f>SUM(AB43*$E43*$F43*$H43*$J43*$AC$11)</f>
        <v>0</v>
      </c>
      <c r="AD43" s="77"/>
      <c r="AE43" s="43">
        <f>SUM(AD43*$E43*$F43*$H43*$J43*$AE$11)</f>
        <v>0</v>
      </c>
      <c r="AF43" s="79">
        <v>0</v>
      </c>
      <c r="AG43" s="79">
        <v>0</v>
      </c>
      <c r="AH43" s="77"/>
      <c r="AI43" s="43">
        <f>SUM(AH43*$E43*$F43*$H43*$J43*$AI$11)</f>
        <v>0</v>
      </c>
      <c r="AJ43" s="77"/>
      <c r="AK43" s="43">
        <f>AJ43*$E43*$F43*$H43*$K43*$AK$11</f>
        <v>0</v>
      </c>
      <c r="AL43" s="77"/>
      <c r="AM43" s="43">
        <f>AL43*$E43*$F43*$H43*$K43*$AM$11</f>
        <v>0</v>
      </c>
      <c r="AN43" s="78">
        <v>20</v>
      </c>
      <c r="AO43" s="43">
        <f>SUM(AN43*$E43*$F43*$H43*$J43*$AO$11)</f>
        <v>382118.46399999998</v>
      </c>
      <c r="AP43" s="77"/>
      <c r="AQ43" s="44">
        <f>SUM(AP43*$E43*$F43*$H43*$J43*$AQ$11)</f>
        <v>0</v>
      </c>
      <c r="AR43" s="77"/>
      <c r="AS43" s="43">
        <f>SUM(AR43*$E43*$F43*$H43*$J43*$AS$11)</f>
        <v>0</v>
      </c>
      <c r="AT43" s="77"/>
      <c r="AU43" s="43">
        <f>SUM(AT43*$E43*$F43*$H43*$J43*$AU$11)</f>
        <v>0</v>
      </c>
      <c r="AV43" s="77"/>
      <c r="AW43" s="43">
        <f>SUM(AV43*$E43*$F43*$H43*$J43*$AW$11)</f>
        <v>0</v>
      </c>
      <c r="AX43" s="77"/>
      <c r="AY43" s="43">
        <f>SUM(AX43*$E43*$F43*$H43*$J43*$AY$11)</f>
        <v>0</v>
      </c>
      <c r="AZ43" s="77"/>
      <c r="BA43" s="43">
        <f>SUM(AZ43*$E43*$F43*$H43*$J43*$BA$11)</f>
        <v>0</v>
      </c>
      <c r="BB43" s="77"/>
      <c r="BC43" s="43">
        <f>SUM(BB43*$E43*$F43*$H43*$J43*$BC$11)</f>
        <v>0</v>
      </c>
      <c r="BD43" s="77"/>
      <c r="BE43" s="43">
        <f>SUM(BD43*$E43*$F43*$H43*$J43*$BE$11)</f>
        <v>0</v>
      </c>
      <c r="BF43" s="77"/>
      <c r="BG43" s="43">
        <f>SUM(BF43*$E43*$F43*$H43*$J43*$BG$11)</f>
        <v>0</v>
      </c>
      <c r="BH43" s="77"/>
      <c r="BI43" s="43">
        <f>SUM(BH43*$E43*$F43*$H43*$J43*$BI$11)</f>
        <v>0</v>
      </c>
      <c r="BJ43" s="77"/>
      <c r="BK43" s="43">
        <f>SUM(BJ43*$E43*$F43*$H43*$J43*$BK$11)</f>
        <v>0</v>
      </c>
      <c r="BL43" s="77"/>
      <c r="BM43" s="43">
        <f>SUM(BL43*$E43*$F43*$H43*$J43*$BM$11)</f>
        <v>0</v>
      </c>
      <c r="BN43" s="77"/>
      <c r="BO43" s="43">
        <f>BN43*$E43*$F43*$H43*$K43*$BO$11</f>
        <v>0</v>
      </c>
      <c r="BP43" s="77"/>
      <c r="BQ43" s="43">
        <f>BP43*$E43*$F43*$H43*$K43*$BQ$11</f>
        <v>0</v>
      </c>
      <c r="BR43" s="77"/>
      <c r="BS43" s="43">
        <f>BR43*$E43*$F43*$H43*$K43*$BS$11</f>
        <v>0</v>
      </c>
      <c r="BT43" s="77"/>
      <c r="BU43" s="43">
        <f>BT43*$E43*$F43*$H43*$K43*$BU$11</f>
        <v>0</v>
      </c>
      <c r="BV43" s="77"/>
      <c r="BW43" s="43">
        <f>BV43*$E43*$F43*$H43*$K43*$BW$11</f>
        <v>0</v>
      </c>
      <c r="BX43" s="89">
        <v>2</v>
      </c>
      <c r="BY43" s="43">
        <f>BX43*$E43*$F43*$H43*$K43*$BY$11</f>
        <v>45854.215680000001</v>
      </c>
      <c r="BZ43" s="81">
        <v>-1.6666666666666665</v>
      </c>
      <c r="CA43" s="81">
        <v>-38211.846400000002</v>
      </c>
      <c r="CB43" s="77"/>
      <c r="CC43" s="43">
        <f>CB43*$E43*$F43*$H43*$K43*$CC$11</f>
        <v>0</v>
      </c>
      <c r="CD43" s="77"/>
      <c r="CE43" s="43">
        <f>CD43*$E43*$F43*$H43*$K43*$CE$11</f>
        <v>0</v>
      </c>
      <c r="CF43" s="77"/>
      <c r="CG43" s="43">
        <f>CF43*$E43*$F43*$H43*$K43*$CG$11</f>
        <v>0</v>
      </c>
      <c r="CH43" s="77"/>
      <c r="CI43" s="43">
        <f>CH43*$E43*$F43*$H43*$K43*$CI$11</f>
        <v>0</v>
      </c>
      <c r="CJ43" s="79">
        <v>0</v>
      </c>
      <c r="CK43" s="79">
        <v>0</v>
      </c>
      <c r="CL43" s="77"/>
      <c r="CM43" s="43">
        <f>CL43*$E43*$F43*$H43*$K43*$CM$11</f>
        <v>0</v>
      </c>
      <c r="CN43" s="77"/>
      <c r="CO43" s="43">
        <f>CN43*$E43*$F43*$H43*$K43*$CO$11</f>
        <v>0</v>
      </c>
      <c r="CP43" s="77"/>
      <c r="CQ43" s="43">
        <f>CP43*$E43*$F43*$H43*$K43*$CQ$11</f>
        <v>0</v>
      </c>
      <c r="CR43" s="77"/>
      <c r="CS43" s="43">
        <f>CR43*$E43*$F43*$H43*$K43*$CS$11</f>
        <v>0</v>
      </c>
      <c r="CT43" s="77"/>
      <c r="CU43" s="43">
        <f>CT43*$E43*$F43*$H43*$K43*$CU$11</f>
        <v>0</v>
      </c>
      <c r="CV43" s="77"/>
      <c r="CW43" s="43">
        <f>CV43*$E43*$F43*$H43*$L43*$CW$11</f>
        <v>0</v>
      </c>
      <c r="CX43" s="77"/>
      <c r="CY43" s="43">
        <f>CX43*$E43*$F43*$H43*$M43*$CY$11</f>
        <v>0</v>
      </c>
      <c r="CZ43" s="44"/>
      <c r="DA43" s="43">
        <f>CZ43*E43*F43*H43</f>
        <v>0</v>
      </c>
      <c r="DB43" s="44"/>
      <c r="DC43" s="43"/>
      <c r="DD43" s="49">
        <f>SUM(P43+N43+Z43+R43+T43+AB43+X43+V43+AD43+AJ43+AH43+AL43+AN43+AR43+BN43+BT43+AP43+BB43+BD43+CH43+CL43+CF43+CN43+CP43+BX43+CB43+AT43+AV43+AX43+AZ43+BP43+BR43+BV43+BF43+BH43+BJ43+BL43+CD43+CR43+CT43+CV43+CX43+CZ43+DB43)</f>
        <v>22</v>
      </c>
      <c r="DE43" s="49">
        <f>SUM(Q43+O43+AA43+S43+U43+AC43+Y43+W43+AE43+AK43+AI43+AM43+AO43+AS43+BO43+BU43+AQ43+BC43+BE43+CI43+CM43+CG43+CO43+CQ43+BY43+CC43+AU43+AW43+AY43+BA43+BQ43+BS43+BW43+BG43+BI43+BK43+BM43+CE43+CS43+CU43+CW43+CY43+DA43+DC43)</f>
        <v>427972.67968</v>
      </c>
    </row>
    <row r="44" spans="1:109" s="210" customFormat="1" ht="15.75" hidden="1" x14ac:dyDescent="0.25">
      <c r="A44" s="209">
        <v>8</v>
      </c>
      <c r="B44" s="209"/>
      <c r="C44" s="74"/>
      <c r="D44" s="177" t="s">
        <v>164</v>
      </c>
      <c r="E44" s="38">
        <v>13520</v>
      </c>
      <c r="F44" s="206">
        <v>7.95</v>
      </c>
      <c r="G44" s="206"/>
      <c r="H44" s="26">
        <v>1</v>
      </c>
      <c r="I44" s="75"/>
      <c r="J44" s="185"/>
      <c r="K44" s="185"/>
      <c r="L44" s="185"/>
      <c r="M44" s="42">
        <v>2.57</v>
      </c>
      <c r="N44" s="207">
        <f>N45</f>
        <v>0</v>
      </c>
      <c r="O44" s="207">
        <f t="shared" ref="O44:CD44" si="19">O45</f>
        <v>0</v>
      </c>
      <c r="P44" s="207">
        <f t="shared" si="19"/>
        <v>0</v>
      </c>
      <c r="Q44" s="207">
        <f t="shared" si="19"/>
        <v>0</v>
      </c>
      <c r="R44" s="207">
        <f t="shared" si="19"/>
        <v>5</v>
      </c>
      <c r="S44" s="207">
        <f t="shared" si="19"/>
        <v>752388</v>
      </c>
      <c r="T44" s="207">
        <f t="shared" si="19"/>
        <v>0</v>
      </c>
      <c r="U44" s="207">
        <f t="shared" si="19"/>
        <v>0</v>
      </c>
      <c r="V44" s="207">
        <f t="shared" si="19"/>
        <v>0</v>
      </c>
      <c r="W44" s="207">
        <f t="shared" si="19"/>
        <v>0</v>
      </c>
      <c r="X44" s="207">
        <f t="shared" si="19"/>
        <v>0</v>
      </c>
      <c r="Y44" s="207">
        <f t="shared" si="19"/>
        <v>0</v>
      </c>
      <c r="Z44" s="207">
        <f t="shared" si="19"/>
        <v>0</v>
      </c>
      <c r="AA44" s="207">
        <f t="shared" si="19"/>
        <v>0</v>
      </c>
      <c r="AB44" s="207">
        <f t="shared" si="19"/>
        <v>0</v>
      </c>
      <c r="AC44" s="207">
        <f t="shared" si="19"/>
        <v>0</v>
      </c>
      <c r="AD44" s="207">
        <f t="shared" si="19"/>
        <v>0</v>
      </c>
      <c r="AE44" s="207">
        <f t="shared" si="19"/>
        <v>0</v>
      </c>
      <c r="AF44" s="207">
        <v>0</v>
      </c>
      <c r="AG44" s="207">
        <v>0</v>
      </c>
      <c r="AH44" s="207">
        <f t="shared" si="19"/>
        <v>0</v>
      </c>
      <c r="AI44" s="207">
        <f t="shared" si="19"/>
        <v>0</v>
      </c>
      <c r="AJ44" s="207">
        <f t="shared" si="19"/>
        <v>0</v>
      </c>
      <c r="AK44" s="207">
        <f t="shared" si="19"/>
        <v>0</v>
      </c>
      <c r="AL44" s="207">
        <f t="shared" si="19"/>
        <v>0</v>
      </c>
      <c r="AM44" s="207">
        <f t="shared" si="19"/>
        <v>0</v>
      </c>
      <c r="AN44" s="207">
        <f t="shared" si="19"/>
        <v>0</v>
      </c>
      <c r="AO44" s="207">
        <f t="shared" si="19"/>
        <v>0</v>
      </c>
      <c r="AP44" s="207">
        <f t="shared" si="19"/>
        <v>0</v>
      </c>
      <c r="AQ44" s="207">
        <f t="shared" si="19"/>
        <v>0</v>
      </c>
      <c r="AR44" s="207">
        <f t="shared" si="19"/>
        <v>0</v>
      </c>
      <c r="AS44" s="207">
        <f t="shared" si="19"/>
        <v>0</v>
      </c>
      <c r="AT44" s="207">
        <f t="shared" si="19"/>
        <v>0</v>
      </c>
      <c r="AU44" s="207">
        <f t="shared" si="19"/>
        <v>0</v>
      </c>
      <c r="AV44" s="207">
        <f t="shared" si="19"/>
        <v>0</v>
      </c>
      <c r="AW44" s="207">
        <f t="shared" si="19"/>
        <v>0</v>
      </c>
      <c r="AX44" s="207">
        <f t="shared" si="19"/>
        <v>0</v>
      </c>
      <c r="AY44" s="207">
        <f t="shared" si="19"/>
        <v>0</v>
      </c>
      <c r="AZ44" s="207">
        <f t="shared" si="19"/>
        <v>0</v>
      </c>
      <c r="BA44" s="207">
        <f t="shared" si="19"/>
        <v>0</v>
      </c>
      <c r="BB44" s="207">
        <f t="shared" si="19"/>
        <v>0</v>
      </c>
      <c r="BC44" s="207">
        <f t="shared" si="19"/>
        <v>0</v>
      </c>
      <c r="BD44" s="207">
        <f t="shared" si="19"/>
        <v>0</v>
      </c>
      <c r="BE44" s="207">
        <f t="shared" si="19"/>
        <v>0</v>
      </c>
      <c r="BF44" s="207">
        <f t="shared" si="19"/>
        <v>0</v>
      </c>
      <c r="BG44" s="207">
        <f t="shared" si="19"/>
        <v>0</v>
      </c>
      <c r="BH44" s="207">
        <f t="shared" si="19"/>
        <v>0</v>
      </c>
      <c r="BI44" s="207">
        <f t="shared" si="19"/>
        <v>0</v>
      </c>
      <c r="BJ44" s="207">
        <f t="shared" si="19"/>
        <v>0</v>
      </c>
      <c r="BK44" s="207">
        <f t="shared" si="19"/>
        <v>0</v>
      </c>
      <c r="BL44" s="207">
        <f t="shared" si="19"/>
        <v>0</v>
      </c>
      <c r="BM44" s="207">
        <f t="shared" si="19"/>
        <v>0</v>
      </c>
      <c r="BN44" s="207">
        <f t="shared" si="19"/>
        <v>0</v>
      </c>
      <c r="BO44" s="207">
        <f t="shared" si="19"/>
        <v>0</v>
      </c>
      <c r="BP44" s="207">
        <f t="shared" si="19"/>
        <v>0</v>
      </c>
      <c r="BQ44" s="207">
        <f t="shared" si="19"/>
        <v>0</v>
      </c>
      <c r="BR44" s="207">
        <f t="shared" si="19"/>
        <v>0</v>
      </c>
      <c r="BS44" s="207">
        <f t="shared" si="19"/>
        <v>0</v>
      </c>
      <c r="BT44" s="207">
        <f t="shared" si="19"/>
        <v>0</v>
      </c>
      <c r="BU44" s="207">
        <f t="shared" si="19"/>
        <v>0</v>
      </c>
      <c r="BV44" s="207">
        <f t="shared" si="19"/>
        <v>0</v>
      </c>
      <c r="BW44" s="207">
        <f t="shared" si="19"/>
        <v>0</v>
      </c>
      <c r="BX44" s="208">
        <f t="shared" si="19"/>
        <v>0</v>
      </c>
      <c r="BY44" s="207">
        <f t="shared" si="19"/>
        <v>0</v>
      </c>
      <c r="BZ44" s="101">
        <v>0</v>
      </c>
      <c r="CA44" s="101">
        <v>0</v>
      </c>
      <c r="CB44" s="207">
        <f t="shared" si="19"/>
        <v>0</v>
      </c>
      <c r="CC44" s="207">
        <f t="shared" si="19"/>
        <v>0</v>
      </c>
      <c r="CD44" s="207">
        <f t="shared" si="19"/>
        <v>0</v>
      </c>
      <c r="CE44" s="207">
        <f t="shared" ref="CE44:DE44" si="20">CE45</f>
        <v>0</v>
      </c>
      <c r="CF44" s="207">
        <f t="shared" si="20"/>
        <v>0</v>
      </c>
      <c r="CG44" s="207">
        <f t="shared" si="20"/>
        <v>0</v>
      </c>
      <c r="CH44" s="207">
        <f t="shared" si="20"/>
        <v>0</v>
      </c>
      <c r="CI44" s="207">
        <f t="shared" si="20"/>
        <v>0</v>
      </c>
      <c r="CJ44" s="207">
        <v>0</v>
      </c>
      <c r="CK44" s="207">
        <v>0</v>
      </c>
      <c r="CL44" s="207">
        <f t="shared" si="20"/>
        <v>0</v>
      </c>
      <c r="CM44" s="207">
        <f t="shared" si="20"/>
        <v>0</v>
      </c>
      <c r="CN44" s="207">
        <f t="shared" si="20"/>
        <v>0</v>
      </c>
      <c r="CO44" s="207">
        <f t="shared" si="20"/>
        <v>0</v>
      </c>
      <c r="CP44" s="207">
        <f t="shared" si="20"/>
        <v>0</v>
      </c>
      <c r="CQ44" s="207">
        <f t="shared" si="20"/>
        <v>0</v>
      </c>
      <c r="CR44" s="207">
        <f t="shared" si="20"/>
        <v>0</v>
      </c>
      <c r="CS44" s="207">
        <f t="shared" si="20"/>
        <v>0</v>
      </c>
      <c r="CT44" s="207">
        <f t="shared" si="20"/>
        <v>0</v>
      </c>
      <c r="CU44" s="207">
        <f t="shared" si="20"/>
        <v>0</v>
      </c>
      <c r="CV44" s="207">
        <f t="shared" si="20"/>
        <v>0</v>
      </c>
      <c r="CW44" s="207">
        <f t="shared" si="20"/>
        <v>0</v>
      </c>
      <c r="CX44" s="207">
        <f t="shared" si="20"/>
        <v>0</v>
      </c>
      <c r="CY44" s="207">
        <f t="shared" si="20"/>
        <v>0</v>
      </c>
      <c r="CZ44" s="207">
        <f t="shared" si="20"/>
        <v>0</v>
      </c>
      <c r="DA44" s="207">
        <f t="shared" si="20"/>
        <v>0</v>
      </c>
      <c r="DB44" s="207">
        <f t="shared" si="20"/>
        <v>0</v>
      </c>
      <c r="DC44" s="207">
        <f t="shared" si="20"/>
        <v>0</v>
      </c>
      <c r="DD44" s="207">
        <f t="shared" si="20"/>
        <v>5</v>
      </c>
      <c r="DE44" s="207">
        <f t="shared" si="20"/>
        <v>752388</v>
      </c>
    </row>
    <row r="45" spans="1:109" ht="60" hidden="1" x14ac:dyDescent="0.25">
      <c r="A45" s="23"/>
      <c r="B45" s="23">
        <v>20</v>
      </c>
      <c r="C45" s="108" t="s">
        <v>165</v>
      </c>
      <c r="D45" s="65" t="s">
        <v>166</v>
      </c>
      <c r="E45" s="38">
        <v>13520</v>
      </c>
      <c r="F45" s="39">
        <v>7.95</v>
      </c>
      <c r="G45" s="39"/>
      <c r="H45" s="40">
        <v>1</v>
      </c>
      <c r="I45" s="41"/>
      <c r="J45" s="38">
        <v>1.4</v>
      </c>
      <c r="K45" s="38">
        <v>1.68</v>
      </c>
      <c r="L45" s="38">
        <v>2.23</v>
      </c>
      <c r="M45" s="42">
        <v>2.57</v>
      </c>
      <c r="N45" s="77"/>
      <c r="O45" s="43">
        <f>SUM(N45*$E45*$F45*$H45*$J45*$O$11)</f>
        <v>0</v>
      </c>
      <c r="P45" s="77"/>
      <c r="Q45" s="43">
        <f>SUM(P45*$E45*$F45*$H45*$J45*$Q$11)</f>
        <v>0</v>
      </c>
      <c r="R45" s="87">
        <v>5</v>
      </c>
      <c r="S45" s="44">
        <f>SUM(R45*$E45*$F45*$H45*$J45*$S$11)</f>
        <v>752388</v>
      </c>
      <c r="T45" s="77"/>
      <c r="U45" s="43">
        <f>SUM(T45*$E45*$F45*$H45*$J45*$U$11)</f>
        <v>0</v>
      </c>
      <c r="V45" s="77"/>
      <c r="W45" s="43">
        <f>SUM(V45*$E45*$F45*$H45*$J45*$W$11)</f>
        <v>0</v>
      </c>
      <c r="X45" s="45"/>
      <c r="Y45" s="44">
        <f>SUM(X45*$E45*$F45*$H45*$J45*$Y$11)</f>
        <v>0</v>
      </c>
      <c r="Z45" s="78"/>
      <c r="AA45" s="43">
        <f>SUM(Z45*$E45*$F45*$H45*$J45*$AA$11)</f>
        <v>0</v>
      </c>
      <c r="AB45" s="77"/>
      <c r="AC45" s="43">
        <f>SUM(AB45*$E45*$F45*$H45*$J45*$AC$11)</f>
        <v>0</v>
      </c>
      <c r="AD45" s="77"/>
      <c r="AE45" s="43">
        <f>SUM(AD45*$E45*$F45*$H45*$J45*$AE$11)</f>
        <v>0</v>
      </c>
      <c r="AF45" s="79">
        <v>0</v>
      </c>
      <c r="AG45" s="79">
        <v>0</v>
      </c>
      <c r="AH45" s="77"/>
      <c r="AI45" s="43">
        <f>SUM(AH45*$E45*$F45*$H45*$J45*$AI$11)</f>
        <v>0</v>
      </c>
      <c r="AJ45" s="77"/>
      <c r="AK45" s="43">
        <f>AJ45*$E45*$F45*$H45*$K45*$AK$11</f>
        <v>0</v>
      </c>
      <c r="AL45" s="77"/>
      <c r="AM45" s="43">
        <f>AL45*$E45*$F45*$H45*$K45*$AM$11</f>
        <v>0</v>
      </c>
      <c r="AN45" s="78"/>
      <c r="AO45" s="43">
        <f>SUM(AN45*$E45*$F45*$H45*$J45*$AO$11)</f>
        <v>0</v>
      </c>
      <c r="AP45" s="77"/>
      <c r="AQ45" s="44">
        <f>SUM(AP45*$E45*$F45*$H45*$J45*$AQ$11)</f>
        <v>0</v>
      </c>
      <c r="AR45" s="77"/>
      <c r="AS45" s="43">
        <f>SUM(AR45*$E45*$F45*$H45*$J45*$AS$11)</f>
        <v>0</v>
      </c>
      <c r="AT45" s="77"/>
      <c r="AU45" s="43">
        <f>SUM(AT45*$E45*$F45*$H45*$J45*$AU$11)</f>
        <v>0</v>
      </c>
      <c r="AV45" s="77"/>
      <c r="AW45" s="43">
        <f>SUM(AV45*$E45*$F45*$H45*$J45*$AW$11)</f>
        <v>0</v>
      </c>
      <c r="AX45" s="77"/>
      <c r="AY45" s="43">
        <f>SUM(AX45*$E45*$F45*$H45*$J45*$AY$11)</f>
        <v>0</v>
      </c>
      <c r="AZ45" s="77"/>
      <c r="BA45" s="43">
        <f>SUM(AZ45*$E45*$F45*$H45*$J45*$BA$11)</f>
        <v>0</v>
      </c>
      <c r="BB45" s="77"/>
      <c r="BC45" s="43">
        <f>SUM(BB45*$E45*$F45*$H45*$J45*$BC$11)</f>
        <v>0</v>
      </c>
      <c r="BD45" s="77"/>
      <c r="BE45" s="43">
        <f>SUM(BD45*$E45*$F45*$H45*$J45*$BE$11)</f>
        <v>0</v>
      </c>
      <c r="BF45" s="77"/>
      <c r="BG45" s="43">
        <f>SUM(BF45*$E45*$F45*$H45*$J45*$BG$11)</f>
        <v>0</v>
      </c>
      <c r="BH45" s="77"/>
      <c r="BI45" s="43">
        <f>SUM(BH45*$E45*$F45*$H45*$J45*$BI$11)</f>
        <v>0</v>
      </c>
      <c r="BJ45" s="77"/>
      <c r="BK45" s="43">
        <f>SUM(BJ45*$E45*$F45*$H45*$J45*$BK$11)</f>
        <v>0</v>
      </c>
      <c r="BL45" s="77"/>
      <c r="BM45" s="43">
        <f>SUM(BL45*$E45*$F45*$H45*$J45*$BM$11)</f>
        <v>0</v>
      </c>
      <c r="BN45" s="77"/>
      <c r="BO45" s="43">
        <f>BN45*$E45*$F45*$H45*$K45*$BO$11</f>
        <v>0</v>
      </c>
      <c r="BP45" s="77"/>
      <c r="BQ45" s="43">
        <f>BP45*$E45*$F45*$H45*$K45*$BQ$11</f>
        <v>0</v>
      </c>
      <c r="BR45" s="77"/>
      <c r="BS45" s="43">
        <f>BR45*$E45*$F45*$H45*$K45*$BS$11</f>
        <v>0</v>
      </c>
      <c r="BT45" s="77"/>
      <c r="BU45" s="43">
        <f>BT45*$E45*$F45*$H45*$K45*$BU$11</f>
        <v>0</v>
      </c>
      <c r="BV45" s="77"/>
      <c r="BW45" s="43">
        <f>BV45*$E45*$F45*$H45*$K45*$BW$11</f>
        <v>0</v>
      </c>
      <c r="BX45" s="89"/>
      <c r="BY45" s="43">
        <f>BX45*$E45*$F45*$H45*$K45*$BY$11</f>
        <v>0</v>
      </c>
      <c r="BZ45" s="81">
        <v>0</v>
      </c>
      <c r="CA45" s="81">
        <v>0</v>
      </c>
      <c r="CB45" s="77"/>
      <c r="CC45" s="43">
        <f>CB45*$E45*$F45*$H45*$K45*$CC$11</f>
        <v>0</v>
      </c>
      <c r="CD45" s="77"/>
      <c r="CE45" s="43">
        <f>CD45*$E45*$F45*$H45*$K45*$CE$11</f>
        <v>0</v>
      </c>
      <c r="CF45" s="77"/>
      <c r="CG45" s="43">
        <f>CF45*$E45*$F45*$H45*$K45*$CG$11</f>
        <v>0</v>
      </c>
      <c r="CH45" s="77"/>
      <c r="CI45" s="43">
        <f>CH45*$E45*$F45*$H45*$K45*$CI$11</f>
        <v>0</v>
      </c>
      <c r="CJ45" s="79">
        <v>0</v>
      </c>
      <c r="CK45" s="79">
        <v>0</v>
      </c>
      <c r="CL45" s="77"/>
      <c r="CM45" s="43">
        <f>CL45*$E45*$F45*$H45*$K45*$CM$11</f>
        <v>0</v>
      </c>
      <c r="CN45" s="77"/>
      <c r="CO45" s="43">
        <f>CN45*$E45*$F45*$H45*$K45*$CO$11</f>
        <v>0</v>
      </c>
      <c r="CP45" s="77"/>
      <c r="CQ45" s="43">
        <f>CP45*$E45*$F45*$H45*$K45*$CQ$11</f>
        <v>0</v>
      </c>
      <c r="CR45" s="77"/>
      <c r="CS45" s="43">
        <f>CR45*$E45*$F45*$H45*$K45*$CS$11</f>
        <v>0</v>
      </c>
      <c r="CT45" s="77"/>
      <c r="CU45" s="43">
        <f>CT45*$E45*$F45*$H45*$K45*$CU$11</f>
        <v>0</v>
      </c>
      <c r="CV45" s="77"/>
      <c r="CW45" s="43">
        <f>CV45*$E45*$F45*$H45*$L45*$CW$11</f>
        <v>0</v>
      </c>
      <c r="CX45" s="77"/>
      <c r="CY45" s="43">
        <f>CX45*$E45*$F45*$H45*$M45*$CY$11</f>
        <v>0</v>
      </c>
      <c r="CZ45" s="44"/>
      <c r="DA45" s="43">
        <f>CZ45*E45*F45*H45</f>
        <v>0</v>
      </c>
      <c r="DB45" s="44"/>
      <c r="DC45" s="43"/>
      <c r="DD45" s="49">
        <f>SUM(P45+N45+Z45+R45+T45+AB45+X45+V45+AD45+AJ45+AH45+AL45+AN45+AR45+BN45+BT45+AP45+BB45+BD45+CH45+CL45+CF45+CN45+CP45+BX45+CB45+AT45+AV45+AX45+AZ45+BP45+BR45+BV45+BF45+BH45+BJ45+BL45+CD45+CR45+CT45+CV45+CX45+CZ45+DB45)</f>
        <v>5</v>
      </c>
      <c r="DE45" s="49">
        <f>SUM(Q45+O45+AA45+S45+U45+AC45+Y45+W45+AE45+AK45+AI45+AM45+AO45+AS45+BO45+BU45+AQ45+BC45+BE45+CI45+CM45+CG45+CO45+CQ45+BY45+CC45+AU45+AW45+AY45+BA45+BQ45+BS45+BW45+BG45+BI45+BK45+BM45+CE45+CS45+CU45+CW45+CY45+DA45+DC45)</f>
        <v>752388</v>
      </c>
    </row>
    <row r="46" spans="1:109" s="210" customFormat="1" ht="15.75" hidden="1" x14ac:dyDescent="0.25">
      <c r="A46" s="209">
        <v>9</v>
      </c>
      <c r="B46" s="209"/>
      <c r="C46" s="74"/>
      <c r="D46" s="177" t="s">
        <v>167</v>
      </c>
      <c r="E46" s="38">
        <v>13520</v>
      </c>
      <c r="F46" s="206">
        <v>1.42</v>
      </c>
      <c r="G46" s="206"/>
      <c r="H46" s="26">
        <v>1</v>
      </c>
      <c r="I46" s="75"/>
      <c r="J46" s="185"/>
      <c r="K46" s="185"/>
      <c r="L46" s="185"/>
      <c r="M46" s="42">
        <v>2.57</v>
      </c>
      <c r="N46" s="207">
        <f t="shared" ref="N46:CC46" si="21">SUM(N47:N48)</f>
        <v>0</v>
      </c>
      <c r="O46" s="207">
        <f t="shared" si="21"/>
        <v>0</v>
      </c>
      <c r="P46" s="207">
        <f t="shared" si="21"/>
        <v>0</v>
      </c>
      <c r="Q46" s="207">
        <f t="shared" si="21"/>
        <v>0</v>
      </c>
      <c r="R46" s="207">
        <f t="shared" si="21"/>
        <v>0</v>
      </c>
      <c r="S46" s="207">
        <f t="shared" si="21"/>
        <v>0</v>
      </c>
      <c r="T46" s="207">
        <f t="shared" si="21"/>
        <v>0</v>
      </c>
      <c r="U46" s="207">
        <f t="shared" si="21"/>
        <v>0</v>
      </c>
      <c r="V46" s="207">
        <f t="shared" si="21"/>
        <v>0</v>
      </c>
      <c r="W46" s="207">
        <f t="shared" si="21"/>
        <v>0</v>
      </c>
      <c r="X46" s="207">
        <f t="shared" si="21"/>
        <v>0</v>
      </c>
      <c r="Y46" s="207">
        <f t="shared" si="21"/>
        <v>0</v>
      </c>
      <c r="Z46" s="207">
        <f t="shared" si="21"/>
        <v>0</v>
      </c>
      <c r="AA46" s="207">
        <f t="shared" si="21"/>
        <v>0</v>
      </c>
      <c r="AB46" s="207">
        <f t="shared" si="21"/>
        <v>0</v>
      </c>
      <c r="AC46" s="207">
        <f t="shared" si="21"/>
        <v>0</v>
      </c>
      <c r="AD46" s="207">
        <f t="shared" si="21"/>
        <v>0</v>
      </c>
      <c r="AE46" s="207">
        <f t="shared" si="21"/>
        <v>0</v>
      </c>
      <c r="AF46" s="207">
        <v>0</v>
      </c>
      <c r="AG46" s="207">
        <v>0</v>
      </c>
      <c r="AH46" s="207">
        <f t="shared" si="21"/>
        <v>0</v>
      </c>
      <c r="AI46" s="207">
        <f t="shared" si="21"/>
        <v>0</v>
      </c>
      <c r="AJ46" s="207">
        <f t="shared" si="21"/>
        <v>0</v>
      </c>
      <c r="AK46" s="207">
        <f t="shared" si="21"/>
        <v>0</v>
      </c>
      <c r="AL46" s="207">
        <f t="shared" si="21"/>
        <v>0</v>
      </c>
      <c r="AM46" s="207">
        <f t="shared" si="21"/>
        <v>0</v>
      </c>
      <c r="AN46" s="207">
        <f t="shared" si="21"/>
        <v>0</v>
      </c>
      <c r="AO46" s="207">
        <f t="shared" si="21"/>
        <v>0</v>
      </c>
      <c r="AP46" s="207">
        <f t="shared" si="21"/>
        <v>0</v>
      </c>
      <c r="AQ46" s="207">
        <f t="shared" si="21"/>
        <v>0</v>
      </c>
      <c r="AR46" s="207">
        <f t="shared" si="21"/>
        <v>0</v>
      </c>
      <c r="AS46" s="207">
        <f t="shared" si="21"/>
        <v>0</v>
      </c>
      <c r="AT46" s="207">
        <f t="shared" si="21"/>
        <v>0</v>
      </c>
      <c r="AU46" s="207">
        <f t="shared" si="21"/>
        <v>0</v>
      </c>
      <c r="AV46" s="207">
        <f t="shared" si="21"/>
        <v>0</v>
      </c>
      <c r="AW46" s="207">
        <f t="shared" si="21"/>
        <v>0</v>
      </c>
      <c r="AX46" s="207">
        <f t="shared" si="21"/>
        <v>0</v>
      </c>
      <c r="AY46" s="207">
        <f t="shared" si="21"/>
        <v>0</v>
      </c>
      <c r="AZ46" s="207">
        <f t="shared" si="21"/>
        <v>0</v>
      </c>
      <c r="BA46" s="207">
        <f t="shared" si="21"/>
        <v>0</v>
      </c>
      <c r="BB46" s="207">
        <f t="shared" si="21"/>
        <v>0</v>
      </c>
      <c r="BC46" s="207">
        <f t="shared" si="21"/>
        <v>0</v>
      </c>
      <c r="BD46" s="207">
        <f t="shared" si="21"/>
        <v>0</v>
      </c>
      <c r="BE46" s="207">
        <f t="shared" si="21"/>
        <v>0</v>
      </c>
      <c r="BF46" s="207">
        <f t="shared" si="21"/>
        <v>0</v>
      </c>
      <c r="BG46" s="207">
        <f t="shared" si="21"/>
        <v>0</v>
      </c>
      <c r="BH46" s="207">
        <f t="shared" si="21"/>
        <v>0</v>
      </c>
      <c r="BI46" s="207">
        <f t="shared" si="21"/>
        <v>0</v>
      </c>
      <c r="BJ46" s="207">
        <f t="shared" si="21"/>
        <v>0</v>
      </c>
      <c r="BK46" s="207">
        <f t="shared" si="21"/>
        <v>0</v>
      </c>
      <c r="BL46" s="207">
        <f t="shared" si="21"/>
        <v>0</v>
      </c>
      <c r="BM46" s="207">
        <f t="shared" si="21"/>
        <v>0</v>
      </c>
      <c r="BN46" s="207">
        <f t="shared" si="21"/>
        <v>0</v>
      </c>
      <c r="BO46" s="207">
        <f t="shared" si="21"/>
        <v>0</v>
      </c>
      <c r="BP46" s="207">
        <f t="shared" si="21"/>
        <v>0</v>
      </c>
      <c r="BQ46" s="207">
        <f t="shared" si="21"/>
        <v>0</v>
      </c>
      <c r="BR46" s="207">
        <f t="shared" si="21"/>
        <v>0</v>
      </c>
      <c r="BS46" s="207">
        <f t="shared" si="21"/>
        <v>0</v>
      </c>
      <c r="BT46" s="207">
        <f t="shared" si="21"/>
        <v>0</v>
      </c>
      <c r="BU46" s="207">
        <f t="shared" si="21"/>
        <v>0</v>
      </c>
      <c r="BV46" s="207">
        <f t="shared" si="21"/>
        <v>0</v>
      </c>
      <c r="BW46" s="207">
        <f t="shared" si="21"/>
        <v>0</v>
      </c>
      <c r="BX46" s="208">
        <f t="shared" si="21"/>
        <v>0</v>
      </c>
      <c r="BY46" s="207">
        <f t="shared" si="21"/>
        <v>0</v>
      </c>
      <c r="BZ46" s="101">
        <v>1</v>
      </c>
      <c r="CA46" s="101">
        <v>31344.77</v>
      </c>
      <c r="CB46" s="207">
        <f t="shared" si="21"/>
        <v>0</v>
      </c>
      <c r="CC46" s="207">
        <f t="shared" si="21"/>
        <v>0</v>
      </c>
      <c r="CD46" s="207">
        <f t="shared" ref="CD46:DE46" si="22">SUM(CD47:CD48)</f>
        <v>0</v>
      </c>
      <c r="CE46" s="207">
        <f t="shared" si="22"/>
        <v>0</v>
      </c>
      <c r="CF46" s="207">
        <f t="shared" si="22"/>
        <v>0</v>
      </c>
      <c r="CG46" s="207">
        <f t="shared" si="22"/>
        <v>0</v>
      </c>
      <c r="CH46" s="207">
        <f t="shared" si="22"/>
        <v>0</v>
      </c>
      <c r="CI46" s="207">
        <f t="shared" si="22"/>
        <v>0</v>
      </c>
      <c r="CJ46" s="207">
        <v>0</v>
      </c>
      <c r="CK46" s="207">
        <v>0</v>
      </c>
      <c r="CL46" s="207">
        <f t="shared" si="22"/>
        <v>0</v>
      </c>
      <c r="CM46" s="207">
        <f t="shared" si="22"/>
        <v>0</v>
      </c>
      <c r="CN46" s="207">
        <f t="shared" si="22"/>
        <v>0</v>
      </c>
      <c r="CO46" s="207">
        <f t="shared" si="22"/>
        <v>0</v>
      </c>
      <c r="CP46" s="207">
        <f t="shared" si="22"/>
        <v>0</v>
      </c>
      <c r="CQ46" s="207">
        <f t="shared" si="22"/>
        <v>0</v>
      </c>
      <c r="CR46" s="207">
        <f t="shared" si="22"/>
        <v>0</v>
      </c>
      <c r="CS46" s="207">
        <f t="shared" si="22"/>
        <v>0</v>
      </c>
      <c r="CT46" s="207">
        <f t="shared" si="22"/>
        <v>0</v>
      </c>
      <c r="CU46" s="207">
        <f t="shared" si="22"/>
        <v>0</v>
      </c>
      <c r="CV46" s="207">
        <f t="shared" si="22"/>
        <v>0</v>
      </c>
      <c r="CW46" s="207">
        <f t="shared" si="22"/>
        <v>0</v>
      </c>
      <c r="CX46" s="207">
        <f t="shared" si="22"/>
        <v>0</v>
      </c>
      <c r="CY46" s="207">
        <f t="shared" si="22"/>
        <v>0</v>
      </c>
      <c r="CZ46" s="207">
        <f t="shared" si="22"/>
        <v>0</v>
      </c>
      <c r="DA46" s="207">
        <f t="shared" si="22"/>
        <v>0</v>
      </c>
      <c r="DB46" s="207">
        <f t="shared" si="22"/>
        <v>0</v>
      </c>
      <c r="DC46" s="207">
        <f t="shared" si="22"/>
        <v>0</v>
      </c>
      <c r="DD46" s="207">
        <f t="shared" si="22"/>
        <v>0</v>
      </c>
      <c r="DE46" s="207">
        <f t="shared" si="22"/>
        <v>0</v>
      </c>
    </row>
    <row r="47" spans="1:109" ht="30" hidden="1" x14ac:dyDescent="0.25">
      <c r="A47" s="23"/>
      <c r="B47" s="23">
        <v>21</v>
      </c>
      <c r="C47" s="108" t="s">
        <v>168</v>
      </c>
      <c r="D47" s="65" t="s">
        <v>169</v>
      </c>
      <c r="E47" s="38">
        <v>13520</v>
      </c>
      <c r="F47" s="39">
        <v>1.38</v>
      </c>
      <c r="G47" s="76"/>
      <c r="H47" s="84">
        <v>1</v>
      </c>
      <c r="I47" s="90"/>
      <c r="J47" s="38">
        <v>1.4</v>
      </c>
      <c r="K47" s="38">
        <v>1.68</v>
      </c>
      <c r="L47" s="38">
        <v>2.23</v>
      </c>
      <c r="M47" s="42">
        <v>2.57</v>
      </c>
      <c r="N47" s="77"/>
      <c r="O47" s="43">
        <f>SUM(N47*$E47*$F47*$H47*$J47*$O$11)</f>
        <v>0</v>
      </c>
      <c r="P47" s="45"/>
      <c r="Q47" s="43">
        <f>SUM(P47*$E47*$F47*$H47*$J47*$Q$11)</f>
        <v>0</v>
      </c>
      <c r="R47" s="45"/>
      <c r="S47" s="44">
        <f>SUM(R47*$E47*$F47*$H47*$J47*$S$11)</f>
        <v>0</v>
      </c>
      <c r="T47" s="45"/>
      <c r="U47" s="43">
        <f>SUM(T47*$E47*$F47*$H47*$J47*$U$11)</f>
        <v>0</v>
      </c>
      <c r="V47" s="45"/>
      <c r="W47" s="43">
        <f>SUM(V47*$E47*$F47*$H47*$J47*$W$11)</f>
        <v>0</v>
      </c>
      <c r="X47" s="45"/>
      <c r="Y47" s="44">
        <f>SUM(X47*$E47*$F47*$H47*$J47*$Y$11)</f>
        <v>0</v>
      </c>
      <c r="Z47" s="78"/>
      <c r="AA47" s="43">
        <f>SUM(Z47*$E47*$F47*$H47*$J47*$AA$11)</f>
        <v>0</v>
      </c>
      <c r="AB47" s="45"/>
      <c r="AC47" s="43">
        <f>SUM(AB47*$E47*$F47*$H47*$J47*$AC$11)</f>
        <v>0</v>
      </c>
      <c r="AD47" s="45"/>
      <c r="AE47" s="43">
        <f>SUM(AD47*$E47*$F47*$H47*$J47*$AE$11)</f>
        <v>0</v>
      </c>
      <c r="AF47" s="43">
        <v>0</v>
      </c>
      <c r="AG47" s="43">
        <v>0</v>
      </c>
      <c r="AH47" s="45"/>
      <c r="AI47" s="43">
        <f>SUM(AH47*$E47*$F47*$H47*$J47*$AI$11)</f>
        <v>0</v>
      </c>
      <c r="AJ47" s="45"/>
      <c r="AK47" s="43">
        <f>AJ47*$E47*$F47*$H47*$K47*$AK$11</f>
        <v>0</v>
      </c>
      <c r="AL47" s="45"/>
      <c r="AM47" s="43">
        <f>AL47*$E47*$F47*$H47*$K47*$AM$11</f>
        <v>0</v>
      </c>
      <c r="AN47" s="78"/>
      <c r="AO47" s="43">
        <f>SUM(AN47*$E47*$F47*$H47*$J47*$AO$11)</f>
        <v>0</v>
      </c>
      <c r="AP47" s="45"/>
      <c r="AQ47" s="44">
        <f>SUM(AP47*$E47*$F47*$H47*$J47*$AQ$11)</f>
        <v>0</v>
      </c>
      <c r="AR47" s="45"/>
      <c r="AS47" s="43">
        <f>SUM(AR47*$E47*$F47*$H47*$J47*$AS$11)</f>
        <v>0</v>
      </c>
      <c r="AT47" s="45"/>
      <c r="AU47" s="43">
        <f>SUM(AT47*$E47*$F47*$H47*$J47*$AU$11)</f>
        <v>0</v>
      </c>
      <c r="AV47" s="45"/>
      <c r="AW47" s="43">
        <f>SUM(AV47*$E47*$F47*$H47*$J47*$AW$11)</f>
        <v>0</v>
      </c>
      <c r="AX47" s="45"/>
      <c r="AY47" s="43">
        <f>SUM(AX47*$E47*$F47*$H47*$J47*$AY$11)</f>
        <v>0</v>
      </c>
      <c r="AZ47" s="45"/>
      <c r="BA47" s="43">
        <f>SUM(AZ47*$E47*$F47*$H47*$J47*$BA$11)</f>
        <v>0</v>
      </c>
      <c r="BB47" s="45"/>
      <c r="BC47" s="43">
        <f>SUM(BB47*$E47*$F47*$H47*$J47*$BC$11)</f>
        <v>0</v>
      </c>
      <c r="BD47" s="45"/>
      <c r="BE47" s="43">
        <f>SUM(BD47*$E47*$F47*$H47*$J47*$BE$11)</f>
        <v>0</v>
      </c>
      <c r="BF47" s="45"/>
      <c r="BG47" s="43">
        <f>SUM(BF47*$E47*$F47*$H47*$J47*$BG$11)</f>
        <v>0</v>
      </c>
      <c r="BH47" s="45"/>
      <c r="BI47" s="43">
        <f>SUM(BH47*$E47*$F47*$H47*$J47*$BI$11)</f>
        <v>0</v>
      </c>
      <c r="BJ47" s="45"/>
      <c r="BK47" s="43">
        <f>SUM(BJ47*$E47*$F47*$H47*$J47*$BK$11)</f>
        <v>0</v>
      </c>
      <c r="BL47" s="45"/>
      <c r="BM47" s="43">
        <f>SUM(BL47*$E47*$F47*$H47*$J47*$BM$11)</f>
        <v>0</v>
      </c>
      <c r="BN47" s="45"/>
      <c r="BO47" s="43">
        <f>BN47*$E47*$F47*$H47*$K47*$BO$11</f>
        <v>0</v>
      </c>
      <c r="BP47" s="45"/>
      <c r="BQ47" s="43">
        <f>BP47*$E47*$F47*$H47*$K47*$BQ$11</f>
        <v>0</v>
      </c>
      <c r="BR47" s="45"/>
      <c r="BS47" s="43">
        <f>BR47*$E47*$F47*$H47*$K47*$BS$11</f>
        <v>0</v>
      </c>
      <c r="BT47" s="45"/>
      <c r="BU47" s="43">
        <f>BT47*$E47*$F47*$H47*$K47*$BU$11</f>
        <v>0</v>
      </c>
      <c r="BV47" s="45"/>
      <c r="BW47" s="43">
        <f>BV47*$E47*$F47*$H47*$K47*$BW$11</f>
        <v>0</v>
      </c>
      <c r="BX47" s="46"/>
      <c r="BY47" s="43">
        <f>BX47*$E47*$F47*$H47*$K47*$BY$11</f>
        <v>0</v>
      </c>
      <c r="BZ47" s="47">
        <v>1</v>
      </c>
      <c r="CA47" s="47">
        <v>31344.77</v>
      </c>
      <c r="CB47" s="45"/>
      <c r="CC47" s="43">
        <f>CB47*$E47*$F47*$H47*$K47*$CC$11</f>
        <v>0</v>
      </c>
      <c r="CD47" s="45"/>
      <c r="CE47" s="43">
        <f>CD47*$E47*$F47*$H47*$K47*$CE$11</f>
        <v>0</v>
      </c>
      <c r="CF47" s="45"/>
      <c r="CG47" s="43">
        <f>CF47*$E47*$F47*$H47*$K47*$CG$11</f>
        <v>0</v>
      </c>
      <c r="CH47" s="45"/>
      <c r="CI47" s="43">
        <f>CH47*$E47*$F47*$H47*$K47*$CI$11</f>
        <v>0</v>
      </c>
      <c r="CJ47" s="43">
        <v>0</v>
      </c>
      <c r="CK47" s="43">
        <v>0</v>
      </c>
      <c r="CL47" s="45"/>
      <c r="CM47" s="43">
        <f>CL47*$E47*$F47*$H47*$K47*$CM$11</f>
        <v>0</v>
      </c>
      <c r="CN47" s="45"/>
      <c r="CO47" s="43">
        <f>CN47*$E47*$F47*$H47*$K47*$CO$11</f>
        <v>0</v>
      </c>
      <c r="CP47" s="85"/>
      <c r="CQ47" s="43">
        <f>CP47*$E47*$F47*$H47*$K47*$CQ$11</f>
        <v>0</v>
      </c>
      <c r="CR47" s="45"/>
      <c r="CS47" s="43">
        <f>CR47*$E47*$F47*$H47*$K47*$CS$11</f>
        <v>0</v>
      </c>
      <c r="CT47" s="45"/>
      <c r="CU47" s="43">
        <f>CT47*$E47*$F47*$H47*$K47*$CU$11</f>
        <v>0</v>
      </c>
      <c r="CV47" s="45"/>
      <c r="CW47" s="43">
        <f>CV47*$E47*$F47*$H47*$L47*$CW$11</f>
        <v>0</v>
      </c>
      <c r="CX47" s="45"/>
      <c r="CY47" s="43">
        <f>CX47*$E47*$F47*$H47*$M47*$CY$11</f>
        <v>0</v>
      </c>
      <c r="CZ47" s="44"/>
      <c r="DA47" s="43">
        <f>CZ47*E47*F47*H47</f>
        <v>0</v>
      </c>
      <c r="DB47" s="44"/>
      <c r="DC47" s="43"/>
      <c r="DD47" s="49">
        <f>SUM(P47+N47+Z47+R47+T47+AB47+X47+V47+AD47+AJ47+AH47+AL47+AN47+AR47+BN47+BT47+AP47+BB47+BD47+CH47+CL47+CF47+CN47+CP47+BX47+CB47+AT47+AV47+AX47+AZ47+BP47+BR47+BV47+BF47+BH47+BJ47+BL47+CD47+CR47+CT47+CV47+CX47+CZ47+DB47)</f>
        <v>0</v>
      </c>
      <c r="DE47" s="49">
        <f>SUM(Q47+O47+AA47+S47+U47+AC47+Y47+W47+AE47+AK47+AI47+AM47+AO47+AS47+BO47+BU47+AQ47+BC47+BE47+CI47+CM47+CG47+CO47+CQ47+BY47+CC47+AU47+AW47+AY47+BA47+BQ47+BS47+BW47+BG47+BI47+BK47+BM47+CE47+CS47+CU47+CW47+CY47+DA47+DC47)</f>
        <v>0</v>
      </c>
    </row>
    <row r="48" spans="1:109" ht="30" hidden="1" x14ac:dyDescent="0.25">
      <c r="A48" s="23"/>
      <c r="B48" s="23">
        <v>22</v>
      </c>
      <c r="C48" s="108" t="s">
        <v>170</v>
      </c>
      <c r="D48" s="65" t="s">
        <v>171</v>
      </c>
      <c r="E48" s="38">
        <v>13520</v>
      </c>
      <c r="F48" s="40">
        <v>2.09</v>
      </c>
      <c r="G48" s="41"/>
      <c r="H48" s="84">
        <v>1</v>
      </c>
      <c r="I48" s="90"/>
      <c r="J48" s="38">
        <v>1.4</v>
      </c>
      <c r="K48" s="38">
        <v>1.68</v>
      </c>
      <c r="L48" s="38">
        <v>2.23</v>
      </c>
      <c r="M48" s="42">
        <v>2.57</v>
      </c>
      <c r="N48" s="77"/>
      <c r="O48" s="43">
        <f>SUM(N48*$E48*$F48*$H48*$J48*$O$11)</f>
        <v>0</v>
      </c>
      <c r="P48" s="77"/>
      <c r="Q48" s="43">
        <f>SUM(P48*$E48*$F48*$H48*$J48*$Q$11)</f>
        <v>0</v>
      </c>
      <c r="R48" s="77"/>
      <c r="S48" s="44">
        <f>SUM(R48*$E48*$F48*$H48*$J48*$S$11)</f>
        <v>0</v>
      </c>
      <c r="T48" s="77"/>
      <c r="U48" s="43">
        <f>SUM(T48*$E48*$F48*$H48*$J48*$U$11)</f>
        <v>0</v>
      </c>
      <c r="V48" s="77"/>
      <c r="W48" s="43">
        <f>SUM(V48*$E48*$F48*$H48*$J48*$W$11)</f>
        <v>0</v>
      </c>
      <c r="X48" s="45"/>
      <c r="Y48" s="44">
        <f>SUM(X48*$E48*$F48*$H48*$J48*$Y$11)</f>
        <v>0</v>
      </c>
      <c r="Z48" s="78"/>
      <c r="AA48" s="43">
        <f>SUM(Z48*$E48*$F48*$H48*$J48*$AA$11)</f>
        <v>0</v>
      </c>
      <c r="AB48" s="77"/>
      <c r="AC48" s="43">
        <f>SUM(AB48*$E48*$F48*$H48*$J48*$AC$11)</f>
        <v>0</v>
      </c>
      <c r="AD48" s="77"/>
      <c r="AE48" s="43">
        <f>SUM(AD48*$E48*$F48*$H48*$J48*$AE$11)</f>
        <v>0</v>
      </c>
      <c r="AF48" s="79">
        <v>0</v>
      </c>
      <c r="AG48" s="79">
        <v>0</v>
      </c>
      <c r="AH48" s="77"/>
      <c r="AI48" s="43">
        <f>SUM(AH48*$E48*$F48*$H48*$J48*$AI$11)</f>
        <v>0</v>
      </c>
      <c r="AJ48" s="77"/>
      <c r="AK48" s="43">
        <f>AJ48*$E48*$F48*$H48*$K48*$AK$11</f>
        <v>0</v>
      </c>
      <c r="AL48" s="77"/>
      <c r="AM48" s="43">
        <f>AL48*$E48*$F48*$H48*$K48*$AM$11</f>
        <v>0</v>
      </c>
      <c r="AN48" s="78"/>
      <c r="AO48" s="43">
        <f>SUM(AN48*$E48*$F48*$H48*$J48*$AO$11)</f>
        <v>0</v>
      </c>
      <c r="AP48" s="77"/>
      <c r="AQ48" s="44">
        <f>SUM(AP48*$E48*$F48*$H48*$J48*$AQ$11)</f>
        <v>0</v>
      </c>
      <c r="AR48" s="77"/>
      <c r="AS48" s="43">
        <f>SUM(AR48*$E48*$F48*$H48*$J48*$AS$11)</f>
        <v>0</v>
      </c>
      <c r="AT48" s="77"/>
      <c r="AU48" s="43">
        <f>SUM(AT48*$E48*$F48*$H48*$J48*$AU$11)</f>
        <v>0</v>
      </c>
      <c r="AV48" s="77"/>
      <c r="AW48" s="43">
        <f>SUM(AV48*$E48*$F48*$H48*$J48*$AW$11)</f>
        <v>0</v>
      </c>
      <c r="AX48" s="77"/>
      <c r="AY48" s="43">
        <f>SUM(AX48*$E48*$F48*$H48*$J48*$AY$11)</f>
        <v>0</v>
      </c>
      <c r="AZ48" s="77"/>
      <c r="BA48" s="43">
        <f>SUM(AZ48*$E48*$F48*$H48*$J48*$BA$11)</f>
        <v>0</v>
      </c>
      <c r="BB48" s="77"/>
      <c r="BC48" s="43">
        <f>SUM(BB48*$E48*$F48*$H48*$J48*$BC$11)</f>
        <v>0</v>
      </c>
      <c r="BD48" s="77"/>
      <c r="BE48" s="43">
        <f>SUM(BD48*$E48*$F48*$H48*$J48*$BE$11)</f>
        <v>0</v>
      </c>
      <c r="BF48" s="77"/>
      <c r="BG48" s="43">
        <f>SUM(BF48*$E48*$F48*$H48*$J48*$BG$11)</f>
        <v>0</v>
      </c>
      <c r="BH48" s="77"/>
      <c r="BI48" s="43">
        <f>SUM(BH48*$E48*$F48*$H48*$J48*$BI$11)</f>
        <v>0</v>
      </c>
      <c r="BJ48" s="77"/>
      <c r="BK48" s="43">
        <f>SUM(BJ48*$E48*$F48*$H48*$J48*$BK$11)</f>
        <v>0</v>
      </c>
      <c r="BL48" s="77"/>
      <c r="BM48" s="43">
        <f>SUM(BL48*$E48*$F48*$H48*$J48*$BM$11)</f>
        <v>0</v>
      </c>
      <c r="BN48" s="77"/>
      <c r="BO48" s="43">
        <f>BN48*$E48*$F48*$H48*$K48*$BO$11</f>
        <v>0</v>
      </c>
      <c r="BP48" s="77"/>
      <c r="BQ48" s="43">
        <f>BP48*$E48*$F48*$H48*$K48*$BQ$11</f>
        <v>0</v>
      </c>
      <c r="BR48" s="77"/>
      <c r="BS48" s="43">
        <f>BR48*$E48*$F48*$H48*$K48*$BS$11</f>
        <v>0</v>
      </c>
      <c r="BT48" s="77"/>
      <c r="BU48" s="43">
        <f>BT48*$E48*$F48*$H48*$K48*$BU$11</f>
        <v>0</v>
      </c>
      <c r="BV48" s="77"/>
      <c r="BW48" s="43">
        <f>BV48*$E48*$F48*$H48*$K48*$BW$11</f>
        <v>0</v>
      </c>
      <c r="BX48" s="80"/>
      <c r="BY48" s="43">
        <f>BX48*$E48*$F48*$H48*$K48*$BY$11</f>
        <v>0</v>
      </c>
      <c r="BZ48" s="81">
        <v>0</v>
      </c>
      <c r="CA48" s="81">
        <v>0</v>
      </c>
      <c r="CB48" s="77"/>
      <c r="CC48" s="43">
        <f>CB48*$E48*$F48*$H48*$K48*$CC$11</f>
        <v>0</v>
      </c>
      <c r="CD48" s="77"/>
      <c r="CE48" s="43">
        <f>CD48*$E48*$F48*$H48*$K48*$CE$11</f>
        <v>0</v>
      </c>
      <c r="CF48" s="77"/>
      <c r="CG48" s="43">
        <f>CF48*$E48*$F48*$H48*$K48*$CG$11</f>
        <v>0</v>
      </c>
      <c r="CH48" s="77"/>
      <c r="CI48" s="43">
        <f>CH48*$E48*$F48*$H48*$K48*$CI$11</f>
        <v>0</v>
      </c>
      <c r="CJ48" s="79">
        <v>0</v>
      </c>
      <c r="CK48" s="79">
        <v>0</v>
      </c>
      <c r="CL48" s="77"/>
      <c r="CM48" s="43">
        <f>CL48*$E48*$F48*$H48*$K48*$CM$11</f>
        <v>0</v>
      </c>
      <c r="CN48" s="77"/>
      <c r="CO48" s="43">
        <f>CN48*$E48*$F48*$H48*$K48*$CO$11</f>
        <v>0</v>
      </c>
      <c r="CP48" s="77"/>
      <c r="CQ48" s="43">
        <f>CP48*$E48*$F48*$H48*$K48*$CQ$11</f>
        <v>0</v>
      </c>
      <c r="CR48" s="77"/>
      <c r="CS48" s="43">
        <f>CR48*$E48*$F48*$H48*$K48*$CS$11</f>
        <v>0</v>
      </c>
      <c r="CT48" s="77"/>
      <c r="CU48" s="43">
        <f>CT48*$E48*$F48*$H48*$K48*$CU$11</f>
        <v>0</v>
      </c>
      <c r="CV48" s="77"/>
      <c r="CW48" s="43">
        <f>CV48*$E48*$F48*$H48*$L48*$CW$11</f>
        <v>0</v>
      </c>
      <c r="CX48" s="77"/>
      <c r="CY48" s="43">
        <f>CX48*$E48*$F48*$H48*$M48*$CY$11</f>
        <v>0</v>
      </c>
      <c r="CZ48" s="44"/>
      <c r="DA48" s="43">
        <f>CZ48*E48*F48*H48</f>
        <v>0</v>
      </c>
      <c r="DB48" s="44"/>
      <c r="DC48" s="43"/>
      <c r="DD48" s="49">
        <f>SUM(P48+N48+Z48+R48+T48+AB48+X48+V48+AD48+AJ48+AH48+AL48+AN48+AR48+BN48+BT48+AP48+BB48+BD48+CH48+CL48+CF48+CN48+CP48+BX48+CB48+AT48+AV48+AX48+AZ48+BP48+BR48+BV48+BF48+BH48+BJ48+BL48+CD48+CR48+CT48+CV48+CX48+CZ48+DB48)</f>
        <v>0</v>
      </c>
      <c r="DE48" s="49">
        <f>SUM(Q48+O48+AA48+S48+U48+AC48+Y48+W48+AE48+AK48+AI48+AM48+AO48+AS48+BO48+BU48+AQ48+BC48+BE48+CI48+CM48+CG48+CO48+CQ48+BY48+CC48+AU48+AW48+AY48+BA48+BQ48+BS48+BW48+BG48+BI48+BK48+BM48+CE48+CS48+CU48+CW48+CY48+DA48+DC48)</f>
        <v>0</v>
      </c>
    </row>
    <row r="49" spans="1:109" s="210" customFormat="1" ht="15.75" hidden="1" x14ac:dyDescent="0.25">
      <c r="A49" s="209">
        <v>10</v>
      </c>
      <c r="B49" s="209"/>
      <c r="C49" s="74"/>
      <c r="D49" s="177" t="s">
        <v>172</v>
      </c>
      <c r="E49" s="38">
        <v>13520</v>
      </c>
      <c r="F49" s="206">
        <v>1.6</v>
      </c>
      <c r="G49" s="206"/>
      <c r="H49" s="26">
        <v>1</v>
      </c>
      <c r="I49" s="75"/>
      <c r="J49" s="185"/>
      <c r="K49" s="185"/>
      <c r="L49" s="185"/>
      <c r="M49" s="186">
        <v>2.57</v>
      </c>
      <c r="N49" s="207">
        <f>N50</f>
        <v>0</v>
      </c>
      <c r="O49" s="207">
        <f t="shared" ref="O49:CD49" si="23">O50</f>
        <v>0</v>
      </c>
      <c r="P49" s="207">
        <f t="shared" si="23"/>
        <v>0</v>
      </c>
      <c r="Q49" s="207">
        <f t="shared" si="23"/>
        <v>0</v>
      </c>
      <c r="R49" s="207">
        <f t="shared" si="23"/>
        <v>0</v>
      </c>
      <c r="S49" s="207">
        <f t="shared" si="23"/>
        <v>0</v>
      </c>
      <c r="T49" s="207">
        <f t="shared" si="23"/>
        <v>0</v>
      </c>
      <c r="U49" s="207">
        <f t="shared" si="23"/>
        <v>0</v>
      </c>
      <c r="V49" s="207">
        <f t="shared" si="23"/>
        <v>0</v>
      </c>
      <c r="W49" s="207">
        <f t="shared" si="23"/>
        <v>0</v>
      </c>
      <c r="X49" s="207">
        <f t="shared" si="23"/>
        <v>0</v>
      </c>
      <c r="Y49" s="207">
        <f t="shared" si="23"/>
        <v>0</v>
      </c>
      <c r="Z49" s="207">
        <f t="shared" si="23"/>
        <v>0</v>
      </c>
      <c r="AA49" s="207">
        <f t="shared" si="23"/>
        <v>0</v>
      </c>
      <c r="AB49" s="207">
        <f t="shared" si="23"/>
        <v>0</v>
      </c>
      <c r="AC49" s="207">
        <f t="shared" si="23"/>
        <v>0</v>
      </c>
      <c r="AD49" s="207">
        <f t="shared" si="23"/>
        <v>0</v>
      </c>
      <c r="AE49" s="207">
        <f t="shared" si="23"/>
        <v>0</v>
      </c>
      <c r="AF49" s="207">
        <v>0</v>
      </c>
      <c r="AG49" s="207">
        <v>0</v>
      </c>
      <c r="AH49" s="207">
        <f t="shared" si="23"/>
        <v>0</v>
      </c>
      <c r="AI49" s="207">
        <f t="shared" si="23"/>
        <v>0</v>
      </c>
      <c r="AJ49" s="207">
        <f t="shared" si="23"/>
        <v>0</v>
      </c>
      <c r="AK49" s="207">
        <f t="shared" si="23"/>
        <v>0</v>
      </c>
      <c r="AL49" s="207">
        <f t="shared" si="23"/>
        <v>0</v>
      </c>
      <c r="AM49" s="207">
        <f t="shared" si="23"/>
        <v>0</v>
      </c>
      <c r="AN49" s="207">
        <f t="shared" si="23"/>
        <v>0</v>
      </c>
      <c r="AO49" s="207">
        <f t="shared" si="23"/>
        <v>0</v>
      </c>
      <c r="AP49" s="207">
        <f t="shared" si="23"/>
        <v>0</v>
      </c>
      <c r="AQ49" s="207">
        <f t="shared" si="23"/>
        <v>0</v>
      </c>
      <c r="AR49" s="207">
        <f t="shared" si="23"/>
        <v>0</v>
      </c>
      <c r="AS49" s="207">
        <f t="shared" si="23"/>
        <v>0</v>
      </c>
      <c r="AT49" s="207">
        <f t="shared" si="23"/>
        <v>0</v>
      </c>
      <c r="AU49" s="207">
        <f t="shared" si="23"/>
        <v>0</v>
      </c>
      <c r="AV49" s="207">
        <f t="shared" si="23"/>
        <v>0</v>
      </c>
      <c r="AW49" s="207">
        <f t="shared" si="23"/>
        <v>0</v>
      </c>
      <c r="AX49" s="207">
        <f t="shared" si="23"/>
        <v>0</v>
      </c>
      <c r="AY49" s="207">
        <f t="shared" si="23"/>
        <v>0</v>
      </c>
      <c r="AZ49" s="207">
        <f t="shared" si="23"/>
        <v>0</v>
      </c>
      <c r="BA49" s="207">
        <f t="shared" si="23"/>
        <v>0</v>
      </c>
      <c r="BB49" s="207">
        <f t="shared" si="23"/>
        <v>0</v>
      </c>
      <c r="BC49" s="207">
        <f t="shared" si="23"/>
        <v>0</v>
      </c>
      <c r="BD49" s="207">
        <f t="shared" si="23"/>
        <v>0</v>
      </c>
      <c r="BE49" s="207">
        <f t="shared" si="23"/>
        <v>0</v>
      </c>
      <c r="BF49" s="207">
        <f t="shared" si="23"/>
        <v>0</v>
      </c>
      <c r="BG49" s="207">
        <f t="shared" si="23"/>
        <v>0</v>
      </c>
      <c r="BH49" s="207">
        <f t="shared" si="23"/>
        <v>0</v>
      </c>
      <c r="BI49" s="207">
        <f t="shared" si="23"/>
        <v>0</v>
      </c>
      <c r="BJ49" s="207">
        <f t="shared" si="23"/>
        <v>0</v>
      </c>
      <c r="BK49" s="207">
        <f t="shared" si="23"/>
        <v>0</v>
      </c>
      <c r="BL49" s="207">
        <f t="shared" si="23"/>
        <v>0</v>
      </c>
      <c r="BM49" s="207">
        <f t="shared" si="23"/>
        <v>0</v>
      </c>
      <c r="BN49" s="207">
        <f t="shared" si="23"/>
        <v>0</v>
      </c>
      <c r="BO49" s="207">
        <f t="shared" si="23"/>
        <v>0</v>
      </c>
      <c r="BP49" s="207">
        <f t="shared" si="23"/>
        <v>0</v>
      </c>
      <c r="BQ49" s="207">
        <f t="shared" si="23"/>
        <v>0</v>
      </c>
      <c r="BR49" s="207">
        <f t="shared" si="23"/>
        <v>0</v>
      </c>
      <c r="BS49" s="207">
        <f t="shared" si="23"/>
        <v>0</v>
      </c>
      <c r="BT49" s="207">
        <f t="shared" si="23"/>
        <v>0</v>
      </c>
      <c r="BU49" s="207">
        <f t="shared" si="23"/>
        <v>0</v>
      </c>
      <c r="BV49" s="207">
        <f t="shared" si="23"/>
        <v>0</v>
      </c>
      <c r="BW49" s="207">
        <f t="shared" si="23"/>
        <v>0</v>
      </c>
      <c r="BX49" s="208">
        <f t="shared" si="23"/>
        <v>0</v>
      </c>
      <c r="BY49" s="207">
        <f t="shared" si="23"/>
        <v>0</v>
      </c>
      <c r="BZ49" s="101">
        <v>0</v>
      </c>
      <c r="CA49" s="101">
        <v>0</v>
      </c>
      <c r="CB49" s="207">
        <f t="shared" si="23"/>
        <v>0</v>
      </c>
      <c r="CC49" s="207">
        <f t="shared" si="23"/>
        <v>0</v>
      </c>
      <c r="CD49" s="207">
        <f t="shared" si="23"/>
        <v>0</v>
      </c>
      <c r="CE49" s="207">
        <f t="shared" ref="CE49:DE49" si="24">CE50</f>
        <v>0</v>
      </c>
      <c r="CF49" s="207">
        <f t="shared" si="24"/>
        <v>0</v>
      </c>
      <c r="CG49" s="207">
        <f t="shared" si="24"/>
        <v>0</v>
      </c>
      <c r="CH49" s="207">
        <f t="shared" si="24"/>
        <v>0</v>
      </c>
      <c r="CI49" s="207">
        <f t="shared" si="24"/>
        <v>0</v>
      </c>
      <c r="CJ49" s="207">
        <v>0</v>
      </c>
      <c r="CK49" s="207">
        <v>0</v>
      </c>
      <c r="CL49" s="207">
        <f t="shared" si="24"/>
        <v>0</v>
      </c>
      <c r="CM49" s="207">
        <f t="shared" si="24"/>
        <v>0</v>
      </c>
      <c r="CN49" s="207">
        <f t="shared" si="24"/>
        <v>0</v>
      </c>
      <c r="CO49" s="207">
        <f t="shared" si="24"/>
        <v>0</v>
      </c>
      <c r="CP49" s="207">
        <f t="shared" si="24"/>
        <v>0</v>
      </c>
      <c r="CQ49" s="207">
        <f t="shared" si="24"/>
        <v>0</v>
      </c>
      <c r="CR49" s="207">
        <f t="shared" si="24"/>
        <v>0</v>
      </c>
      <c r="CS49" s="207">
        <f t="shared" si="24"/>
        <v>0</v>
      </c>
      <c r="CT49" s="207">
        <f t="shared" si="24"/>
        <v>0</v>
      </c>
      <c r="CU49" s="207">
        <f t="shared" si="24"/>
        <v>0</v>
      </c>
      <c r="CV49" s="207">
        <f t="shared" si="24"/>
        <v>0</v>
      </c>
      <c r="CW49" s="207">
        <f t="shared" si="24"/>
        <v>0</v>
      </c>
      <c r="CX49" s="207">
        <f t="shared" si="24"/>
        <v>0</v>
      </c>
      <c r="CY49" s="207">
        <f t="shared" si="24"/>
        <v>0</v>
      </c>
      <c r="CZ49" s="207">
        <f t="shared" si="24"/>
        <v>0</v>
      </c>
      <c r="DA49" s="207">
        <f t="shared" si="24"/>
        <v>0</v>
      </c>
      <c r="DB49" s="207">
        <f t="shared" si="24"/>
        <v>0</v>
      </c>
      <c r="DC49" s="207">
        <f t="shared" si="24"/>
        <v>0</v>
      </c>
      <c r="DD49" s="207">
        <f t="shared" si="24"/>
        <v>0</v>
      </c>
      <c r="DE49" s="207">
        <f t="shared" si="24"/>
        <v>0</v>
      </c>
    </row>
    <row r="50" spans="1:109" ht="15.75" hidden="1" x14ac:dyDescent="0.25">
      <c r="A50" s="23"/>
      <c r="B50" s="23">
        <v>23</v>
      </c>
      <c r="C50" s="108" t="s">
        <v>173</v>
      </c>
      <c r="D50" s="65" t="s">
        <v>174</v>
      </c>
      <c r="E50" s="38">
        <v>13520</v>
      </c>
      <c r="F50" s="39">
        <v>1.6</v>
      </c>
      <c r="G50" s="76"/>
      <c r="H50" s="84">
        <v>1</v>
      </c>
      <c r="I50" s="90"/>
      <c r="J50" s="38">
        <v>1.4</v>
      </c>
      <c r="K50" s="38">
        <v>1.68</v>
      </c>
      <c r="L50" s="38">
        <v>2.23</v>
      </c>
      <c r="M50" s="42">
        <v>2.57</v>
      </c>
      <c r="N50" s="77"/>
      <c r="O50" s="43">
        <f>SUM(N50*$E50*$F50*$H50*$J50*$O$11)</f>
        <v>0</v>
      </c>
      <c r="P50" s="45"/>
      <c r="Q50" s="43">
        <f>SUM(P50*$E50*$F50*$H50*$J50*$Q$11)</f>
        <v>0</v>
      </c>
      <c r="R50" s="45"/>
      <c r="S50" s="44">
        <f>SUM(R50*$E50*$F50*$H50*$J50*$S$11)</f>
        <v>0</v>
      </c>
      <c r="T50" s="45"/>
      <c r="U50" s="43">
        <f>SUM(T50*$E50*$F50*$H50*$J50*$U$11)</f>
        <v>0</v>
      </c>
      <c r="V50" s="45"/>
      <c r="W50" s="43">
        <f>SUM(V50*$E50*$F50*$H50*$J50*$W$11)</f>
        <v>0</v>
      </c>
      <c r="X50" s="45"/>
      <c r="Y50" s="44">
        <f>SUM(X50*$E50*$F50*$H50*$J50*$Y$11)</f>
        <v>0</v>
      </c>
      <c r="Z50" s="78"/>
      <c r="AA50" s="43">
        <f>SUM(Z50*$E50*$F50*$H50*$J50*$AA$11)</f>
        <v>0</v>
      </c>
      <c r="AB50" s="45"/>
      <c r="AC50" s="43">
        <f>SUM(AB50*$E50*$F50*$H50*$J50*$AC$11)</f>
        <v>0</v>
      </c>
      <c r="AD50" s="45"/>
      <c r="AE50" s="43">
        <f>SUM(AD50*$E50*$F50*$H50*$J50*$AE$11)</f>
        <v>0</v>
      </c>
      <c r="AF50" s="43">
        <v>0</v>
      </c>
      <c r="AG50" s="43">
        <v>0</v>
      </c>
      <c r="AH50" s="45"/>
      <c r="AI50" s="43">
        <f>SUM(AH50*$E50*$F50*$H50*$J50*$AI$11)</f>
        <v>0</v>
      </c>
      <c r="AJ50" s="45"/>
      <c r="AK50" s="43">
        <f>AJ50*$E50*$F50*$H50*$K50*$AK$11</f>
        <v>0</v>
      </c>
      <c r="AL50" s="45"/>
      <c r="AM50" s="43">
        <f>AL50*$E50*$F50*$H50*$K50*$AM$11</f>
        <v>0</v>
      </c>
      <c r="AN50" s="78"/>
      <c r="AO50" s="43">
        <f>SUM(AN50*$E50*$F50*$H50*$J50*$AO$11)</f>
        <v>0</v>
      </c>
      <c r="AP50" s="45"/>
      <c r="AQ50" s="44">
        <f>SUM(AP50*$E50*$F50*$H50*$J50*$AQ$11)</f>
        <v>0</v>
      </c>
      <c r="AR50" s="45"/>
      <c r="AS50" s="43">
        <f>SUM(AR50*$E50*$F50*$H50*$J50*$AS$11)</f>
        <v>0</v>
      </c>
      <c r="AT50" s="45"/>
      <c r="AU50" s="43">
        <f>SUM(AT50*$E50*$F50*$H50*$J50*$AU$11)</f>
        <v>0</v>
      </c>
      <c r="AV50" s="45"/>
      <c r="AW50" s="43">
        <f>SUM(AV50*$E50*$F50*$H50*$J50*$AW$11)</f>
        <v>0</v>
      </c>
      <c r="AX50" s="45"/>
      <c r="AY50" s="43">
        <f>SUM(AX50*$E50*$F50*$H50*$J50*$AY$11)</f>
        <v>0</v>
      </c>
      <c r="AZ50" s="45"/>
      <c r="BA50" s="43">
        <f>SUM(AZ50*$E50*$F50*$H50*$J50*$BA$11)</f>
        <v>0</v>
      </c>
      <c r="BB50" s="45"/>
      <c r="BC50" s="43">
        <f>SUM(BB50*$E50*$F50*$H50*$J50*$BC$11)</f>
        <v>0</v>
      </c>
      <c r="BD50" s="45"/>
      <c r="BE50" s="43">
        <f>SUM(BD50*$E50*$F50*$H50*$J50*$BE$11)</f>
        <v>0</v>
      </c>
      <c r="BF50" s="45"/>
      <c r="BG50" s="43">
        <f>SUM(BF50*$E50*$F50*$H50*$J50*$BG$11)</f>
        <v>0</v>
      </c>
      <c r="BH50" s="45"/>
      <c r="BI50" s="43">
        <f>SUM(BH50*$E50*$F50*$H50*$J50*$BI$11)</f>
        <v>0</v>
      </c>
      <c r="BJ50" s="45"/>
      <c r="BK50" s="43">
        <f>SUM(BJ50*$E50*$F50*$H50*$J50*$BK$11)</f>
        <v>0</v>
      </c>
      <c r="BL50" s="45"/>
      <c r="BM50" s="43">
        <f>SUM(BL50*$E50*$F50*$H50*$J50*$BM$11)</f>
        <v>0</v>
      </c>
      <c r="BN50" s="45"/>
      <c r="BO50" s="43">
        <f>BN50*$E50*$F50*$H50*$K50*$BO$11</f>
        <v>0</v>
      </c>
      <c r="BP50" s="45"/>
      <c r="BQ50" s="43">
        <f>BP50*$E50*$F50*$H50*$K50*$BQ$11</f>
        <v>0</v>
      </c>
      <c r="BR50" s="45"/>
      <c r="BS50" s="43">
        <f>BR50*$E50*$F50*$H50*$K50*$BS$11</f>
        <v>0</v>
      </c>
      <c r="BT50" s="45"/>
      <c r="BU50" s="43">
        <f>BT50*$E50*$F50*$H50*$K50*$BU$11</f>
        <v>0</v>
      </c>
      <c r="BV50" s="45"/>
      <c r="BW50" s="43">
        <f>BV50*$E50*$F50*$H50*$K50*$BW$11</f>
        <v>0</v>
      </c>
      <c r="BX50" s="72"/>
      <c r="BY50" s="43">
        <f>BX50*$E50*$F50*$H50*$K50*$BY$11</f>
        <v>0</v>
      </c>
      <c r="BZ50" s="47">
        <v>0</v>
      </c>
      <c r="CA50" s="47">
        <v>0</v>
      </c>
      <c r="CB50" s="45"/>
      <c r="CC50" s="43">
        <f>CB50*$E50*$F50*$H50*$K50*$CC$11</f>
        <v>0</v>
      </c>
      <c r="CD50" s="45"/>
      <c r="CE50" s="43">
        <f>CD50*$E50*$F50*$H50*$K50*$CE$11</f>
        <v>0</v>
      </c>
      <c r="CF50" s="45"/>
      <c r="CG50" s="43">
        <f>CF50*$E50*$F50*$H50*$K50*$CG$11</f>
        <v>0</v>
      </c>
      <c r="CH50" s="45"/>
      <c r="CI50" s="43">
        <f>CH50*$E50*$F50*$H50*$K50*$CI$11</f>
        <v>0</v>
      </c>
      <c r="CJ50" s="43">
        <v>0</v>
      </c>
      <c r="CK50" s="43">
        <v>0</v>
      </c>
      <c r="CL50" s="45"/>
      <c r="CM50" s="43">
        <f>CL50*$E50*$F50*$H50*$K50*$CM$11</f>
        <v>0</v>
      </c>
      <c r="CN50" s="45"/>
      <c r="CO50" s="43">
        <f>CN50*$E50*$F50*$H50*$K50*$CO$11</f>
        <v>0</v>
      </c>
      <c r="CP50" s="45"/>
      <c r="CQ50" s="43">
        <f>CP50*$E50*$F50*$H50*$K50*$CQ$11</f>
        <v>0</v>
      </c>
      <c r="CR50" s="45"/>
      <c r="CS50" s="43">
        <f>CR50*$E50*$F50*$H50*$K50*$CS$11</f>
        <v>0</v>
      </c>
      <c r="CT50" s="45"/>
      <c r="CU50" s="43">
        <f>CT50*$E50*$F50*$H50*$K50*$CU$11</f>
        <v>0</v>
      </c>
      <c r="CV50" s="45"/>
      <c r="CW50" s="43">
        <f>CV50*$E50*$F50*$H50*$L50*$CW$11</f>
        <v>0</v>
      </c>
      <c r="CX50" s="45"/>
      <c r="CY50" s="43">
        <f>CX50*$E50*$F50*$H50*$M50*$CY$11</f>
        <v>0</v>
      </c>
      <c r="CZ50" s="44"/>
      <c r="DA50" s="43">
        <f>CZ50*E50*F50*H50</f>
        <v>0</v>
      </c>
      <c r="DB50" s="44"/>
      <c r="DC50" s="43"/>
      <c r="DD50" s="49">
        <f>SUM(P50+N50+Z50+R50+T50+AB50+X50+V50+AD50+AJ50+AH50+AL50+AN50+AR50+BN50+BT50+AP50+BB50+BD50+CH50+CL50+CF50+CN50+CP50+BX50+CB50+AT50+AV50+AX50+AZ50+BP50+BR50+BV50+BF50+BH50+BJ50+BL50+CD50+CR50+CT50+CV50+CX50+CZ50+DB50)</f>
        <v>0</v>
      </c>
      <c r="DE50" s="49">
        <f>SUM(Q50+O50+AA50+S50+U50+AC50+Y50+W50+AE50+AK50+AI50+AM50+AO50+AS50+BO50+BU50+AQ50+BC50+BE50+CI50+CM50+CG50+CO50+CQ50+BY50+CC50+AU50+AW50+AY50+BA50+BQ50+BS50+BW50+BG50+BI50+BK50+BM50+CE50+CS50+CU50+CW50+CY50+DA50+DC50)</f>
        <v>0</v>
      </c>
    </row>
    <row r="51" spans="1:109" s="210" customFormat="1" ht="15.75" x14ac:dyDescent="0.25">
      <c r="A51" s="209">
        <v>11</v>
      </c>
      <c r="B51" s="209"/>
      <c r="C51" s="74"/>
      <c r="D51" s="177" t="s">
        <v>175</v>
      </c>
      <c r="E51" s="38">
        <v>13520</v>
      </c>
      <c r="F51" s="206">
        <v>1.49</v>
      </c>
      <c r="G51" s="206"/>
      <c r="H51" s="26">
        <v>1</v>
      </c>
      <c r="I51" s="75"/>
      <c r="J51" s="185"/>
      <c r="K51" s="185"/>
      <c r="L51" s="185"/>
      <c r="M51" s="186">
        <v>2.57</v>
      </c>
      <c r="N51" s="207">
        <f t="shared" ref="N51:CC51" si="25">SUM(N52:N53)</f>
        <v>3</v>
      </c>
      <c r="O51" s="207">
        <f t="shared" si="25"/>
        <v>77226.240000000005</v>
      </c>
      <c r="P51" s="207">
        <f t="shared" si="25"/>
        <v>0</v>
      </c>
      <c r="Q51" s="207">
        <f t="shared" si="25"/>
        <v>0</v>
      </c>
      <c r="R51" s="207">
        <f t="shared" si="25"/>
        <v>52</v>
      </c>
      <c r="S51" s="207">
        <f t="shared" si="25"/>
        <v>1338588.1599999999</v>
      </c>
      <c r="T51" s="207">
        <f t="shared" si="25"/>
        <v>0</v>
      </c>
      <c r="U51" s="207">
        <f t="shared" si="25"/>
        <v>0</v>
      </c>
      <c r="V51" s="207">
        <f t="shared" si="25"/>
        <v>0</v>
      </c>
      <c r="W51" s="207">
        <f t="shared" si="25"/>
        <v>0</v>
      </c>
      <c r="X51" s="207">
        <f t="shared" si="25"/>
        <v>0</v>
      </c>
      <c r="Y51" s="207">
        <f t="shared" si="25"/>
        <v>0</v>
      </c>
      <c r="Z51" s="207">
        <f t="shared" si="25"/>
        <v>0</v>
      </c>
      <c r="AA51" s="207">
        <f t="shared" si="25"/>
        <v>0</v>
      </c>
      <c r="AB51" s="207">
        <f t="shared" si="25"/>
        <v>0</v>
      </c>
      <c r="AC51" s="207">
        <f t="shared" si="25"/>
        <v>0</v>
      </c>
      <c r="AD51" s="207">
        <f t="shared" si="25"/>
        <v>0</v>
      </c>
      <c r="AE51" s="207">
        <f t="shared" si="25"/>
        <v>0</v>
      </c>
      <c r="AF51" s="207">
        <v>0</v>
      </c>
      <c r="AG51" s="207">
        <v>0</v>
      </c>
      <c r="AH51" s="207">
        <f t="shared" si="25"/>
        <v>0</v>
      </c>
      <c r="AI51" s="207">
        <f t="shared" si="25"/>
        <v>0</v>
      </c>
      <c r="AJ51" s="207">
        <f t="shared" si="25"/>
        <v>0</v>
      </c>
      <c r="AK51" s="207">
        <f t="shared" si="25"/>
        <v>0</v>
      </c>
      <c r="AL51" s="207">
        <f t="shared" si="25"/>
        <v>0</v>
      </c>
      <c r="AM51" s="207">
        <f t="shared" si="25"/>
        <v>0</v>
      </c>
      <c r="AN51" s="207">
        <f t="shared" si="25"/>
        <v>40</v>
      </c>
      <c r="AO51" s="207">
        <f t="shared" si="25"/>
        <v>1029683.2</v>
      </c>
      <c r="AP51" s="207">
        <f t="shared" si="25"/>
        <v>0</v>
      </c>
      <c r="AQ51" s="207">
        <f t="shared" si="25"/>
        <v>0</v>
      </c>
      <c r="AR51" s="207">
        <f t="shared" si="25"/>
        <v>0</v>
      </c>
      <c r="AS51" s="207">
        <f t="shared" si="25"/>
        <v>0</v>
      </c>
      <c r="AT51" s="207">
        <f t="shared" si="25"/>
        <v>0</v>
      </c>
      <c r="AU51" s="207">
        <f t="shared" si="25"/>
        <v>0</v>
      </c>
      <c r="AV51" s="207">
        <f t="shared" si="25"/>
        <v>0</v>
      </c>
      <c r="AW51" s="207">
        <f t="shared" si="25"/>
        <v>0</v>
      </c>
      <c r="AX51" s="207">
        <f t="shared" si="25"/>
        <v>0</v>
      </c>
      <c r="AY51" s="207">
        <f t="shared" si="25"/>
        <v>0</v>
      </c>
      <c r="AZ51" s="207">
        <f t="shared" si="25"/>
        <v>0</v>
      </c>
      <c r="BA51" s="207">
        <f t="shared" si="25"/>
        <v>0</v>
      </c>
      <c r="BB51" s="207">
        <f t="shared" si="25"/>
        <v>0</v>
      </c>
      <c r="BC51" s="207">
        <f t="shared" si="25"/>
        <v>0</v>
      </c>
      <c r="BD51" s="207">
        <f t="shared" si="25"/>
        <v>0</v>
      </c>
      <c r="BE51" s="207">
        <f t="shared" si="25"/>
        <v>0</v>
      </c>
      <c r="BF51" s="207">
        <f t="shared" si="25"/>
        <v>0</v>
      </c>
      <c r="BG51" s="207">
        <f t="shared" si="25"/>
        <v>0</v>
      </c>
      <c r="BH51" s="207">
        <f t="shared" si="25"/>
        <v>0</v>
      </c>
      <c r="BI51" s="207">
        <f t="shared" si="25"/>
        <v>0</v>
      </c>
      <c r="BJ51" s="207">
        <f t="shared" si="25"/>
        <v>0</v>
      </c>
      <c r="BK51" s="207">
        <f t="shared" si="25"/>
        <v>0</v>
      </c>
      <c r="BL51" s="207">
        <f t="shared" si="25"/>
        <v>0</v>
      </c>
      <c r="BM51" s="207">
        <f t="shared" si="25"/>
        <v>0</v>
      </c>
      <c r="BN51" s="207">
        <f t="shared" si="25"/>
        <v>0</v>
      </c>
      <c r="BO51" s="207">
        <f t="shared" si="25"/>
        <v>0</v>
      </c>
      <c r="BP51" s="207">
        <f t="shared" si="25"/>
        <v>0</v>
      </c>
      <c r="BQ51" s="207">
        <f t="shared" si="25"/>
        <v>0</v>
      </c>
      <c r="BR51" s="207">
        <f t="shared" si="25"/>
        <v>0</v>
      </c>
      <c r="BS51" s="207">
        <f t="shared" si="25"/>
        <v>0</v>
      </c>
      <c r="BT51" s="207">
        <f t="shared" si="25"/>
        <v>0</v>
      </c>
      <c r="BU51" s="207">
        <f t="shared" si="25"/>
        <v>0</v>
      </c>
      <c r="BV51" s="207">
        <f t="shared" si="25"/>
        <v>72</v>
      </c>
      <c r="BW51" s="207">
        <f t="shared" si="25"/>
        <v>2224115.7120000003</v>
      </c>
      <c r="BX51" s="208">
        <f t="shared" si="25"/>
        <v>1</v>
      </c>
      <c r="BY51" s="207">
        <f t="shared" si="25"/>
        <v>30890.495999999999</v>
      </c>
      <c r="BZ51" s="101">
        <v>-1.6666666666666665</v>
      </c>
      <c r="CA51" s="101">
        <v>-51484.160000000003</v>
      </c>
      <c r="CB51" s="207">
        <f t="shared" si="25"/>
        <v>1</v>
      </c>
      <c r="CC51" s="207">
        <f t="shared" si="25"/>
        <v>30890.495999999999</v>
      </c>
      <c r="CD51" s="207">
        <f t="shared" ref="CD51:DE51" si="26">SUM(CD52:CD53)</f>
        <v>0</v>
      </c>
      <c r="CE51" s="207">
        <f t="shared" si="26"/>
        <v>0</v>
      </c>
      <c r="CF51" s="207">
        <f t="shared" si="26"/>
        <v>0</v>
      </c>
      <c r="CG51" s="207">
        <f t="shared" si="26"/>
        <v>0</v>
      </c>
      <c r="CH51" s="207">
        <f t="shared" si="26"/>
        <v>0</v>
      </c>
      <c r="CI51" s="207">
        <f t="shared" si="26"/>
        <v>0</v>
      </c>
      <c r="CJ51" s="207">
        <v>0</v>
      </c>
      <c r="CK51" s="207">
        <v>0</v>
      </c>
      <c r="CL51" s="207">
        <f t="shared" si="26"/>
        <v>12</v>
      </c>
      <c r="CM51" s="207">
        <f t="shared" si="26"/>
        <v>370685.95200000005</v>
      </c>
      <c r="CN51" s="207">
        <f t="shared" si="26"/>
        <v>0</v>
      </c>
      <c r="CO51" s="207">
        <f t="shared" si="26"/>
        <v>0</v>
      </c>
      <c r="CP51" s="207">
        <f t="shared" si="26"/>
        <v>0</v>
      </c>
      <c r="CQ51" s="207">
        <f t="shared" si="26"/>
        <v>0</v>
      </c>
      <c r="CR51" s="207">
        <f t="shared" si="26"/>
        <v>0</v>
      </c>
      <c r="CS51" s="207">
        <f t="shared" si="26"/>
        <v>0</v>
      </c>
      <c r="CT51" s="207">
        <f t="shared" si="26"/>
        <v>0</v>
      </c>
      <c r="CU51" s="207">
        <f t="shared" si="26"/>
        <v>0</v>
      </c>
      <c r="CV51" s="207">
        <f t="shared" si="26"/>
        <v>0</v>
      </c>
      <c r="CW51" s="207">
        <f t="shared" si="26"/>
        <v>0</v>
      </c>
      <c r="CX51" s="207">
        <f t="shared" si="26"/>
        <v>0</v>
      </c>
      <c r="CY51" s="207">
        <f t="shared" si="26"/>
        <v>0</v>
      </c>
      <c r="CZ51" s="207">
        <f t="shared" si="26"/>
        <v>0</v>
      </c>
      <c r="DA51" s="207">
        <f t="shared" si="26"/>
        <v>0</v>
      </c>
      <c r="DB51" s="207">
        <f t="shared" si="26"/>
        <v>0</v>
      </c>
      <c r="DC51" s="207">
        <f t="shared" si="26"/>
        <v>0</v>
      </c>
      <c r="DD51" s="207">
        <f t="shared" si="26"/>
        <v>181</v>
      </c>
      <c r="DE51" s="207">
        <f t="shared" si="26"/>
        <v>5102080.2559999991</v>
      </c>
    </row>
    <row r="52" spans="1:109" ht="15.75" hidden="1" x14ac:dyDescent="0.25">
      <c r="A52" s="23"/>
      <c r="B52" s="23">
        <v>24</v>
      </c>
      <c r="C52" s="108" t="s">
        <v>176</v>
      </c>
      <c r="D52" s="37" t="s">
        <v>177</v>
      </c>
      <c r="E52" s="38">
        <v>13520</v>
      </c>
      <c r="F52" s="39">
        <v>1.49</v>
      </c>
      <c r="G52" s="39"/>
      <c r="H52" s="40">
        <v>1</v>
      </c>
      <c r="I52" s="41"/>
      <c r="J52" s="38">
        <v>1.4</v>
      </c>
      <c r="K52" s="38">
        <v>1.68</v>
      </c>
      <c r="L52" s="38">
        <v>2.23</v>
      </c>
      <c r="M52" s="42">
        <v>2.57</v>
      </c>
      <c r="N52" s="77"/>
      <c r="O52" s="43">
        <f>SUM(N52*$E52*$F52*$H52*$J52*$O$11)</f>
        <v>0</v>
      </c>
      <c r="P52" s="45">
        <v>0</v>
      </c>
      <c r="Q52" s="43">
        <f>SUM(P52*$E52*$F52*$H52*$J52*$Q$11)</f>
        <v>0</v>
      </c>
      <c r="R52" s="45">
        <v>0</v>
      </c>
      <c r="S52" s="44">
        <f>SUM(R52*$E52*$F52*$H52*$J52*$S$11)</f>
        <v>0</v>
      </c>
      <c r="T52" s="45">
        <v>0</v>
      </c>
      <c r="U52" s="43">
        <f>SUM(T52*$E52*$F52*$H52*$J52*$U$11)</f>
        <v>0</v>
      </c>
      <c r="V52" s="45">
        <v>0</v>
      </c>
      <c r="W52" s="43">
        <f>SUM(V52*$E52*$F52*$H52*$J52*$W$11)</f>
        <v>0</v>
      </c>
      <c r="X52" s="45"/>
      <c r="Y52" s="44">
        <f>SUM(X52*$E52*$F52*$H52*$J52*$Y$11)</f>
        <v>0</v>
      </c>
      <c r="Z52" s="78"/>
      <c r="AA52" s="43">
        <f>SUM(Z52*$E52*$F52*$H52*$J52*$AA$11)</f>
        <v>0</v>
      </c>
      <c r="AB52" s="45">
        <v>0</v>
      </c>
      <c r="AC52" s="43">
        <f>SUM(AB52*$E52*$F52*$H52*$J52*$AC$11)</f>
        <v>0</v>
      </c>
      <c r="AD52" s="45">
        <v>0</v>
      </c>
      <c r="AE52" s="43">
        <f>SUM(AD52*$E52*$F52*$H52*$J52*$AE$11)</f>
        <v>0</v>
      </c>
      <c r="AF52" s="43">
        <v>0</v>
      </c>
      <c r="AG52" s="43">
        <v>0</v>
      </c>
      <c r="AH52" s="45"/>
      <c r="AI52" s="43">
        <f>SUM(AH52*$E52*$F52*$H52*$J52*$AI$11)</f>
        <v>0</v>
      </c>
      <c r="AJ52" s="45">
        <v>0</v>
      </c>
      <c r="AK52" s="43">
        <f>AJ52*$E52*$F52*$H52*$K52*$AK$11</f>
        <v>0</v>
      </c>
      <c r="AL52" s="45">
        <v>0</v>
      </c>
      <c r="AM52" s="43">
        <f>AL52*$E52*$F52*$H52*$K52*$AM$11</f>
        <v>0</v>
      </c>
      <c r="AN52" s="78"/>
      <c r="AO52" s="43">
        <f>SUM(AN52*$E52*$F52*$H52*$J52*$AO$11)</f>
        <v>0</v>
      </c>
      <c r="AP52" s="45"/>
      <c r="AQ52" s="44">
        <f>SUM(AP52*$E52*$F52*$H52*$J52*$AQ$11)</f>
        <v>0</v>
      </c>
      <c r="AR52" s="45">
        <v>0</v>
      </c>
      <c r="AS52" s="43">
        <f>SUM(AR52*$E52*$F52*$H52*$J52*$AS$11)</f>
        <v>0</v>
      </c>
      <c r="AT52" s="45">
        <v>0</v>
      </c>
      <c r="AU52" s="43">
        <f>SUM(AT52*$E52*$F52*$H52*$J52*$AU$11)</f>
        <v>0</v>
      </c>
      <c r="AV52" s="45"/>
      <c r="AW52" s="43">
        <f>SUM(AV52*$E52*$F52*$H52*$J52*$AW$11)</f>
        <v>0</v>
      </c>
      <c r="AX52" s="45"/>
      <c r="AY52" s="43">
        <f>SUM(AX52*$E52*$F52*$H52*$J52*$AY$11)</f>
        <v>0</v>
      </c>
      <c r="AZ52" s="45"/>
      <c r="BA52" s="43">
        <f>SUM(AZ52*$E52*$F52*$H52*$J52*$BA$11)</f>
        <v>0</v>
      </c>
      <c r="BB52" s="45">
        <v>0</v>
      </c>
      <c r="BC52" s="43">
        <f>SUM(BB52*$E52*$F52*$H52*$J52*$BC$11)</f>
        <v>0</v>
      </c>
      <c r="BD52" s="45">
        <v>0</v>
      </c>
      <c r="BE52" s="43">
        <f>SUM(BD52*$E52*$F52*$H52*$J52*$BE$11)</f>
        <v>0</v>
      </c>
      <c r="BF52" s="45">
        <v>0</v>
      </c>
      <c r="BG52" s="43">
        <f>SUM(BF52*$E52*$F52*$H52*$J52*$BG$11)</f>
        <v>0</v>
      </c>
      <c r="BH52" s="45">
        <v>0</v>
      </c>
      <c r="BI52" s="43">
        <f>SUM(BH52*$E52*$F52*$H52*$J52*$BI$11)</f>
        <v>0</v>
      </c>
      <c r="BJ52" s="45">
        <v>0</v>
      </c>
      <c r="BK52" s="43">
        <f>SUM(BJ52*$E52*$F52*$H52*$J52*$BK$11)</f>
        <v>0</v>
      </c>
      <c r="BL52" s="45"/>
      <c r="BM52" s="43">
        <f>SUM(BL52*$E52*$F52*$H52*$J52*$BM$11)</f>
        <v>0</v>
      </c>
      <c r="BN52" s="45">
        <v>0</v>
      </c>
      <c r="BO52" s="43">
        <f>BN52*$E52*$F52*$H52*$K52*$BO$11</f>
        <v>0</v>
      </c>
      <c r="BP52" s="45">
        <v>0</v>
      </c>
      <c r="BQ52" s="43">
        <f>BP52*$E52*$F52*$H52*$K52*$BQ$11</f>
        <v>0</v>
      </c>
      <c r="BR52" s="45">
        <v>0</v>
      </c>
      <c r="BS52" s="43">
        <f>BR52*$E52*$F52*$H52*$K52*$BS$11</f>
        <v>0</v>
      </c>
      <c r="BT52" s="45">
        <v>0</v>
      </c>
      <c r="BU52" s="43">
        <f>BT52*$E52*$F52*$H52*$K52*$BU$11</f>
        <v>0</v>
      </c>
      <c r="BV52" s="85"/>
      <c r="BW52" s="43">
        <f>BV52*$E52*$F52*$H52*$K52*$BW$11</f>
        <v>0</v>
      </c>
      <c r="BX52" s="46"/>
      <c r="BY52" s="43">
        <f>BX52*$E52*$F52*$H52*$K52*$BY$11</f>
        <v>0</v>
      </c>
      <c r="BZ52" s="47">
        <v>0</v>
      </c>
      <c r="CA52" s="47">
        <v>0</v>
      </c>
      <c r="CB52" s="45"/>
      <c r="CC52" s="43">
        <f>CB52*$E52*$F52*$H52*$K52*$CC$11</f>
        <v>0</v>
      </c>
      <c r="CD52" s="45"/>
      <c r="CE52" s="43">
        <f>CD52*$E52*$F52*$H52*$K52*$CE$11</f>
        <v>0</v>
      </c>
      <c r="CF52" s="45"/>
      <c r="CG52" s="43">
        <f>CF52*$E52*$F52*$H52*$K52*$CG$11</f>
        <v>0</v>
      </c>
      <c r="CH52" s="45"/>
      <c r="CI52" s="43">
        <f>CH52*$E52*$F52*$H52*$K52*$CI$11</f>
        <v>0</v>
      </c>
      <c r="CJ52" s="43">
        <v>0</v>
      </c>
      <c r="CK52" s="43">
        <v>0</v>
      </c>
      <c r="CL52" s="45">
        <v>0</v>
      </c>
      <c r="CM52" s="43">
        <f>CL52*$E52*$F52*$H52*$K52*$CM$11</f>
        <v>0</v>
      </c>
      <c r="CN52" s="45">
        <v>0</v>
      </c>
      <c r="CO52" s="43">
        <f>CN52*$E52*$F52*$H52*$K52*$CO$11</f>
        <v>0</v>
      </c>
      <c r="CP52" s="85"/>
      <c r="CQ52" s="43">
        <f>CP52*$E52*$F52*$H52*$K52*$CQ$11</f>
        <v>0</v>
      </c>
      <c r="CR52" s="45"/>
      <c r="CS52" s="43">
        <f>CR52*$E52*$F52*$H52*$K52*$CS$11</f>
        <v>0</v>
      </c>
      <c r="CT52" s="45">
        <v>0</v>
      </c>
      <c r="CU52" s="43">
        <f>CT52*$E52*$F52*$H52*$K52*$CU$11</f>
        <v>0</v>
      </c>
      <c r="CV52" s="45">
        <v>0</v>
      </c>
      <c r="CW52" s="43">
        <f>CV52*$E52*$F52*$H52*$L52*$CW$11</f>
        <v>0</v>
      </c>
      <c r="CX52" s="45">
        <v>0</v>
      </c>
      <c r="CY52" s="43">
        <f>CX52*$E52*$F52*$H52*$M52*$CY$11</f>
        <v>0</v>
      </c>
      <c r="CZ52" s="44"/>
      <c r="DA52" s="43">
        <f>CZ52*E52*F52*H52</f>
        <v>0</v>
      </c>
      <c r="DB52" s="44"/>
      <c r="DC52" s="43"/>
      <c r="DD52" s="49">
        <f>SUM(P52+N52+Z52+R52+T52+AB52+X52+V52+AD52+AJ52+AH52+AL52+AN52+AR52+BN52+BT52+AP52+BB52+BD52+CH52+CL52+CF52+CN52+CP52+BX52+CB52+AT52+AV52+AX52+AZ52+BP52+BR52+BV52+BF52+BH52+BJ52+BL52+CD52+CR52+CT52+CV52+CX52+CZ52+DB52)</f>
        <v>0</v>
      </c>
      <c r="DE52" s="49">
        <f>SUM(Q52+O52+AA52+S52+U52+AC52+Y52+W52+AE52+AK52+AI52+AM52+AO52+AS52+BO52+BU52+AQ52+BC52+BE52+CI52+CM52+CG52+CO52+CQ52+BY52+CC52+AU52+AW52+AY52+BA52+BQ52+BS52+BW52+BG52+BI52+BK52+BM52+CE52+CS52+CU52+CW52+CY52+DA52+DC52)</f>
        <v>0</v>
      </c>
    </row>
    <row r="53" spans="1:109" ht="30" x14ac:dyDescent="0.25">
      <c r="A53" s="23"/>
      <c r="B53" s="23">
        <v>25</v>
      </c>
      <c r="C53" s="108" t="s">
        <v>178</v>
      </c>
      <c r="D53" s="65" t="s">
        <v>179</v>
      </c>
      <c r="E53" s="38">
        <v>13520</v>
      </c>
      <c r="F53" s="39">
        <v>1.36</v>
      </c>
      <c r="G53" s="39"/>
      <c r="H53" s="40">
        <v>1</v>
      </c>
      <c r="I53" s="41"/>
      <c r="J53" s="38">
        <v>1.4</v>
      </c>
      <c r="K53" s="38">
        <v>1.68</v>
      </c>
      <c r="L53" s="38">
        <v>2.23</v>
      </c>
      <c r="M53" s="42">
        <v>2.57</v>
      </c>
      <c r="N53" s="77">
        <v>3</v>
      </c>
      <c r="O53" s="43">
        <f>SUM(N53*$E53*$F53*$H53*$J53*$O$11)</f>
        <v>77226.240000000005</v>
      </c>
      <c r="P53" s="45"/>
      <c r="Q53" s="43">
        <f>SUM(P53*$E53*$F53*$H53*$J53*$Q$11)</f>
        <v>0</v>
      </c>
      <c r="R53" s="45">
        <v>52</v>
      </c>
      <c r="S53" s="44">
        <f>SUM(R53*$E53*$F53*$H53*$J53*$S$11)</f>
        <v>1338588.1599999999</v>
      </c>
      <c r="T53" s="45"/>
      <c r="U53" s="43">
        <f>SUM(T53*$E53*$F53*$H53*$J53*$U$11)</f>
        <v>0</v>
      </c>
      <c r="V53" s="45"/>
      <c r="W53" s="43">
        <f>SUM(V53*$E53*$F53*$H53*$J53*$W$11)</f>
        <v>0</v>
      </c>
      <c r="X53" s="45"/>
      <c r="Y53" s="44">
        <f>SUM(X53*$E53*$F53*$H53*$J53*$Y$11)</f>
        <v>0</v>
      </c>
      <c r="Z53" s="78"/>
      <c r="AA53" s="43">
        <f>SUM(Z53*$E53*$F53*$H53*$J53*$AA$11)</f>
        <v>0</v>
      </c>
      <c r="AB53" s="45"/>
      <c r="AC53" s="43">
        <f>SUM(AB53*$E53*$F53*$H53*$J53*$AC$11)</f>
        <v>0</v>
      </c>
      <c r="AD53" s="45"/>
      <c r="AE53" s="43">
        <f>SUM(AD53*$E53*$F53*$H53*$J53*$AE$11)</f>
        <v>0</v>
      </c>
      <c r="AF53" s="43">
        <v>0</v>
      </c>
      <c r="AG53" s="43">
        <v>0</v>
      </c>
      <c r="AH53" s="45"/>
      <c r="AI53" s="43">
        <f>SUM(AH53*$E53*$F53*$H53*$J53*$AI$11)</f>
        <v>0</v>
      </c>
      <c r="AJ53" s="45"/>
      <c r="AK53" s="43">
        <f>AJ53*$E53*$F53*$H53*$K53*$AK$11</f>
        <v>0</v>
      </c>
      <c r="AL53" s="45"/>
      <c r="AM53" s="43">
        <f>AL53*$E53*$F53*$H53*$K53*$AM$11</f>
        <v>0</v>
      </c>
      <c r="AN53" s="78">
        <v>40</v>
      </c>
      <c r="AO53" s="43">
        <f>SUM(AN53*$E53*$F53*$H53*$J53*$AO$11)</f>
        <v>1029683.2</v>
      </c>
      <c r="AP53" s="45"/>
      <c r="AQ53" s="44">
        <f>SUM(AP53*$E53*$F53*$H53*$J53*$AQ$11)</f>
        <v>0</v>
      </c>
      <c r="AR53" s="45"/>
      <c r="AS53" s="43">
        <f>SUM(AR53*$E53*$F53*$H53*$J53*$AS$11)</f>
        <v>0</v>
      </c>
      <c r="AT53" s="45"/>
      <c r="AU53" s="43">
        <f>SUM(AT53*$E53*$F53*$H53*$J53*$AU$11)</f>
        <v>0</v>
      </c>
      <c r="AV53" s="45"/>
      <c r="AW53" s="43">
        <f>SUM(AV53*$E53*$F53*$H53*$J53*$AW$11)</f>
        <v>0</v>
      </c>
      <c r="AX53" s="45"/>
      <c r="AY53" s="43">
        <f>SUM(AX53*$E53*$F53*$H53*$J53*$AY$11)</f>
        <v>0</v>
      </c>
      <c r="AZ53" s="45"/>
      <c r="BA53" s="43">
        <f>SUM(AZ53*$E53*$F53*$H53*$J53*$BA$11)</f>
        <v>0</v>
      </c>
      <c r="BB53" s="45"/>
      <c r="BC53" s="43">
        <f>SUM(BB53*$E53*$F53*$H53*$J53*$BC$11)</f>
        <v>0</v>
      </c>
      <c r="BD53" s="45"/>
      <c r="BE53" s="43">
        <f>SUM(BD53*$E53*$F53*$H53*$J53*$BE$11)</f>
        <v>0</v>
      </c>
      <c r="BF53" s="45"/>
      <c r="BG53" s="43">
        <f>SUM(BF53*$E53*$F53*$H53*$J53*$BG$11)</f>
        <v>0</v>
      </c>
      <c r="BH53" s="45"/>
      <c r="BI53" s="43">
        <f>SUM(BH53*$E53*$F53*$H53*$J53*$BI$11)</f>
        <v>0</v>
      </c>
      <c r="BJ53" s="45"/>
      <c r="BK53" s="43">
        <f>SUM(BJ53*$E53*$F53*$H53*$J53*$BK$11)</f>
        <v>0</v>
      </c>
      <c r="BL53" s="45"/>
      <c r="BM53" s="43">
        <f>SUM(BL53*$E53*$F53*$H53*$J53*$BM$11)</f>
        <v>0</v>
      </c>
      <c r="BN53" s="45"/>
      <c r="BO53" s="43">
        <f>BN53*$E53*$F53*$H53*$K53*$BO$11</f>
        <v>0</v>
      </c>
      <c r="BP53" s="45"/>
      <c r="BQ53" s="43">
        <f>BP53*$E53*$F53*$H53*$K53*$BQ$11</f>
        <v>0</v>
      </c>
      <c r="BR53" s="45"/>
      <c r="BS53" s="43">
        <f>BR53*$E53*$F53*$H53*$K53*$BS$11</f>
        <v>0</v>
      </c>
      <c r="BT53" s="45"/>
      <c r="BU53" s="43">
        <f>BT53*$E53*$F53*$H53*$K53*$BU$11</f>
        <v>0</v>
      </c>
      <c r="BV53" s="85">
        <v>72</v>
      </c>
      <c r="BW53" s="43">
        <f>BV53*$E53*$F53*$H53*$K53*$BW$11</f>
        <v>2224115.7120000003</v>
      </c>
      <c r="BX53" s="72">
        <v>1</v>
      </c>
      <c r="BY53" s="43">
        <f>BX53*$E53*$F53*$H53*$K53*$BY$11</f>
        <v>30890.495999999999</v>
      </c>
      <c r="BZ53" s="47">
        <v>-1.6666666666666665</v>
      </c>
      <c r="CA53" s="47">
        <v>-51484.160000000003</v>
      </c>
      <c r="CB53" s="45">
        <v>1</v>
      </c>
      <c r="CC53" s="43">
        <f>CB53*$E53*$F53*$H53*$K53*$CC$11</f>
        <v>30890.495999999999</v>
      </c>
      <c r="CD53" s="45"/>
      <c r="CE53" s="43">
        <f>CD53*$E53*$F53*$H53*$K53*$CE$11</f>
        <v>0</v>
      </c>
      <c r="CF53" s="45"/>
      <c r="CG53" s="43">
        <f>CF53*$E53*$F53*$H53*$K53*$CG$11</f>
        <v>0</v>
      </c>
      <c r="CH53" s="45"/>
      <c r="CI53" s="43">
        <f>CH53*$E53*$F53*$H53*$K53*$CI$11</f>
        <v>0</v>
      </c>
      <c r="CJ53" s="43">
        <v>0</v>
      </c>
      <c r="CK53" s="43">
        <v>0</v>
      </c>
      <c r="CL53" s="45">
        <f>20-8</f>
        <v>12</v>
      </c>
      <c r="CM53" s="43">
        <f>CL53*$E53*$F53*$H53*$K53*$CM$11</f>
        <v>370685.95200000005</v>
      </c>
      <c r="CN53" s="45"/>
      <c r="CO53" s="43">
        <f>CN53*$E53*$F53*$H53*$K53*$CO$11</f>
        <v>0</v>
      </c>
      <c r="CP53" s="45"/>
      <c r="CQ53" s="43">
        <f>CP53*$E53*$F53*$H53*$K53*$CQ$11</f>
        <v>0</v>
      </c>
      <c r="CR53" s="45"/>
      <c r="CS53" s="43">
        <f>CR53*$E53*$F53*$H53*$K53*$CS$11</f>
        <v>0</v>
      </c>
      <c r="CT53" s="45"/>
      <c r="CU53" s="43">
        <f>CT53*$E53*$F53*$H53*$K53*$CU$11</f>
        <v>0</v>
      </c>
      <c r="CV53" s="45"/>
      <c r="CW53" s="43">
        <f>CV53*$E53*$F53*$H53*$L53*$CW$11</f>
        <v>0</v>
      </c>
      <c r="CX53" s="45"/>
      <c r="CY53" s="43">
        <f>CX53*$E53*$F53*$H53*$M53*$CY$11</f>
        <v>0</v>
      </c>
      <c r="CZ53" s="44"/>
      <c r="DA53" s="43">
        <f>CZ53*E53*F53*H53</f>
        <v>0</v>
      </c>
      <c r="DB53" s="44"/>
      <c r="DC53" s="43"/>
      <c r="DD53" s="49">
        <f>SUM(P53+N53+Z53+R53+T53+AB53+X53+V53+AD53+AJ53+AH53+AL53+AN53+AR53+BN53+BT53+AP53+BB53+BD53+CH53+CL53+CF53+CN53+CP53+BX53+CB53+AT53+AV53+AX53+AZ53+BP53+BR53+BV53+BF53+BH53+BJ53+BL53+CD53+CR53+CT53+CV53+CX53+CZ53+DB53)</f>
        <v>181</v>
      </c>
      <c r="DE53" s="49">
        <f>SUM(Q53+O53+AA53+S53+U53+AC53+Y53+W53+AE53+AK53+AI53+AM53+AO53+AS53+BO53+BU53+AQ53+BC53+BE53+CI53+CM53+CG53+CO53+CQ53+BY53+CC53+AU53+AW53+AY53+BA53+BQ53+BS53+BW53+BG53+BI53+BK53+BM53+CE53+CS53+CU53+CW53+CY53+DA53+DC53)</f>
        <v>5102080.2559999991</v>
      </c>
    </row>
    <row r="54" spans="1:109" s="210" customFormat="1" ht="15.75" x14ac:dyDescent="0.25">
      <c r="A54" s="209">
        <v>12</v>
      </c>
      <c r="B54" s="209"/>
      <c r="C54" s="74"/>
      <c r="D54" s="171" t="s">
        <v>180</v>
      </c>
      <c r="E54" s="91">
        <v>13520</v>
      </c>
      <c r="F54" s="206">
        <v>0.92</v>
      </c>
      <c r="G54" s="211"/>
      <c r="H54" s="26">
        <v>1</v>
      </c>
      <c r="I54" s="75"/>
      <c r="J54" s="212">
        <v>1.4</v>
      </c>
      <c r="K54" s="185">
        <v>1.68</v>
      </c>
      <c r="L54" s="185">
        <v>2.23</v>
      </c>
      <c r="M54" s="186">
        <v>2.57</v>
      </c>
      <c r="N54" s="207">
        <f>SUM(N55:N63)</f>
        <v>16</v>
      </c>
      <c r="O54" s="207">
        <f t="shared" ref="O54:CD54" si="27">SUM(O55:O63)</f>
        <v>211236.47999999998</v>
      </c>
      <c r="P54" s="207">
        <f t="shared" si="27"/>
        <v>0</v>
      </c>
      <c r="Q54" s="207">
        <f t="shared" si="27"/>
        <v>0</v>
      </c>
      <c r="R54" s="207">
        <f t="shared" si="27"/>
        <v>0</v>
      </c>
      <c r="S54" s="207">
        <f t="shared" si="27"/>
        <v>0</v>
      </c>
      <c r="T54" s="207">
        <f t="shared" si="27"/>
        <v>0</v>
      </c>
      <c r="U54" s="207">
        <f t="shared" si="27"/>
        <v>0</v>
      </c>
      <c r="V54" s="207">
        <f t="shared" si="27"/>
        <v>0</v>
      </c>
      <c r="W54" s="207">
        <f t="shared" si="27"/>
        <v>0</v>
      </c>
      <c r="X54" s="207">
        <f t="shared" si="27"/>
        <v>0</v>
      </c>
      <c r="Y54" s="207">
        <f t="shared" si="27"/>
        <v>0</v>
      </c>
      <c r="Z54" s="207">
        <f t="shared" si="27"/>
        <v>0</v>
      </c>
      <c r="AA54" s="207">
        <f t="shared" si="27"/>
        <v>0</v>
      </c>
      <c r="AB54" s="207">
        <f t="shared" si="27"/>
        <v>8</v>
      </c>
      <c r="AC54" s="207">
        <f t="shared" si="27"/>
        <v>146881.28</v>
      </c>
      <c r="AD54" s="207">
        <f t="shared" si="27"/>
        <v>101</v>
      </c>
      <c r="AE54" s="207">
        <f t="shared" si="27"/>
        <v>1097445.44</v>
      </c>
      <c r="AF54" s="207">
        <v>13.5</v>
      </c>
      <c r="AG54" s="207">
        <v>146818.18666666676</v>
      </c>
      <c r="AH54" s="182">
        <f t="shared" si="27"/>
        <v>134</v>
      </c>
      <c r="AI54" s="182">
        <f t="shared" si="27"/>
        <v>34308514.239999995</v>
      </c>
      <c r="AJ54" s="207">
        <f t="shared" si="27"/>
        <v>0</v>
      </c>
      <c r="AK54" s="207">
        <f t="shared" si="27"/>
        <v>0</v>
      </c>
      <c r="AL54" s="207">
        <f t="shared" si="27"/>
        <v>19</v>
      </c>
      <c r="AM54" s="207">
        <f t="shared" si="27"/>
        <v>224410.36799999999</v>
      </c>
      <c r="AN54" s="207">
        <f t="shared" si="27"/>
        <v>0</v>
      </c>
      <c r="AO54" s="207">
        <f t="shared" si="27"/>
        <v>0</v>
      </c>
      <c r="AP54" s="207">
        <f t="shared" si="27"/>
        <v>0</v>
      </c>
      <c r="AQ54" s="207">
        <f t="shared" si="27"/>
        <v>0</v>
      </c>
      <c r="AR54" s="207">
        <f t="shared" si="27"/>
        <v>0</v>
      </c>
      <c r="AS54" s="207">
        <f t="shared" si="27"/>
        <v>0</v>
      </c>
      <c r="AT54" s="207">
        <f t="shared" si="27"/>
        <v>0</v>
      </c>
      <c r="AU54" s="207">
        <f t="shared" si="27"/>
        <v>0</v>
      </c>
      <c r="AV54" s="207">
        <f t="shared" si="27"/>
        <v>0</v>
      </c>
      <c r="AW54" s="207">
        <f t="shared" si="27"/>
        <v>0</v>
      </c>
      <c r="AX54" s="207">
        <f t="shared" si="27"/>
        <v>0</v>
      </c>
      <c r="AY54" s="207">
        <f t="shared" si="27"/>
        <v>0</v>
      </c>
      <c r="AZ54" s="207">
        <f t="shared" si="27"/>
        <v>0</v>
      </c>
      <c r="BA54" s="207">
        <f t="shared" si="27"/>
        <v>0</v>
      </c>
      <c r="BB54" s="207">
        <f t="shared" si="27"/>
        <v>0</v>
      </c>
      <c r="BC54" s="207">
        <f t="shared" si="27"/>
        <v>0</v>
      </c>
      <c r="BD54" s="207">
        <f t="shared" si="27"/>
        <v>0</v>
      </c>
      <c r="BE54" s="207">
        <f t="shared" si="27"/>
        <v>0</v>
      </c>
      <c r="BF54" s="207">
        <f t="shared" si="27"/>
        <v>3</v>
      </c>
      <c r="BG54" s="207">
        <f t="shared" si="27"/>
        <v>55080.479999999996</v>
      </c>
      <c r="BH54" s="207">
        <f t="shared" si="27"/>
        <v>0</v>
      </c>
      <c r="BI54" s="207">
        <f t="shared" si="27"/>
        <v>0</v>
      </c>
      <c r="BJ54" s="207">
        <f t="shared" si="27"/>
        <v>0</v>
      </c>
      <c r="BK54" s="207">
        <f t="shared" si="27"/>
        <v>0</v>
      </c>
      <c r="BL54" s="207">
        <f t="shared" si="27"/>
        <v>74</v>
      </c>
      <c r="BM54" s="207">
        <f t="shared" si="27"/>
        <v>934664.64</v>
      </c>
      <c r="BN54" s="207">
        <f t="shared" si="27"/>
        <v>30</v>
      </c>
      <c r="BO54" s="207">
        <f t="shared" si="27"/>
        <v>4726700.16</v>
      </c>
      <c r="BP54" s="207">
        <f t="shared" si="27"/>
        <v>0</v>
      </c>
      <c r="BQ54" s="207">
        <f t="shared" si="27"/>
        <v>0</v>
      </c>
      <c r="BR54" s="207">
        <f t="shared" si="27"/>
        <v>190</v>
      </c>
      <c r="BS54" s="207">
        <f t="shared" si="27"/>
        <v>2592530.3039999995</v>
      </c>
      <c r="BT54" s="207">
        <f t="shared" si="27"/>
        <v>0</v>
      </c>
      <c r="BU54" s="207">
        <f t="shared" si="27"/>
        <v>0</v>
      </c>
      <c r="BV54" s="207">
        <f t="shared" si="27"/>
        <v>0</v>
      </c>
      <c r="BW54" s="207">
        <f t="shared" si="27"/>
        <v>0</v>
      </c>
      <c r="BX54" s="208">
        <f t="shared" si="27"/>
        <v>62</v>
      </c>
      <c r="BY54" s="207">
        <f t="shared" si="27"/>
        <v>10856873.664000001</v>
      </c>
      <c r="BZ54" s="101">
        <v>-21.166666666666671</v>
      </c>
      <c r="CA54" s="101">
        <v>-9668952.4299999997</v>
      </c>
      <c r="CB54" s="207">
        <f t="shared" si="27"/>
        <v>84</v>
      </c>
      <c r="CC54" s="207">
        <f t="shared" si="27"/>
        <v>1235165.568</v>
      </c>
      <c r="CD54" s="207">
        <f t="shared" si="27"/>
        <v>0</v>
      </c>
      <c r="CE54" s="207">
        <f t="shared" ref="CE54:DE54" si="28">SUM(CE55:CE63)</f>
        <v>0</v>
      </c>
      <c r="CF54" s="207">
        <f t="shared" si="28"/>
        <v>0</v>
      </c>
      <c r="CG54" s="207">
        <f t="shared" si="28"/>
        <v>0</v>
      </c>
      <c r="CH54" s="207">
        <f t="shared" si="28"/>
        <v>0</v>
      </c>
      <c r="CI54" s="207">
        <f t="shared" si="28"/>
        <v>0</v>
      </c>
      <c r="CJ54" s="207">
        <v>0</v>
      </c>
      <c r="CK54" s="207">
        <v>0</v>
      </c>
      <c r="CL54" s="207">
        <f t="shared" si="28"/>
        <v>0</v>
      </c>
      <c r="CM54" s="207">
        <f t="shared" si="28"/>
        <v>0</v>
      </c>
      <c r="CN54" s="207">
        <f t="shared" si="28"/>
        <v>9</v>
      </c>
      <c r="CO54" s="207">
        <f t="shared" si="28"/>
        <v>126969.02399999999</v>
      </c>
      <c r="CP54" s="207">
        <f t="shared" si="28"/>
        <v>0</v>
      </c>
      <c r="CQ54" s="207">
        <f t="shared" si="28"/>
        <v>0</v>
      </c>
      <c r="CR54" s="207">
        <f t="shared" si="28"/>
        <v>1</v>
      </c>
      <c r="CS54" s="207">
        <f t="shared" si="28"/>
        <v>14763.84</v>
      </c>
      <c r="CT54" s="207">
        <f t="shared" si="28"/>
        <v>8</v>
      </c>
      <c r="CU54" s="207">
        <f t="shared" si="28"/>
        <v>138098.68799999999</v>
      </c>
      <c r="CV54" s="207">
        <f t="shared" si="28"/>
        <v>73</v>
      </c>
      <c r="CW54" s="207">
        <f t="shared" si="28"/>
        <v>1445371.824</v>
      </c>
      <c r="CX54" s="207">
        <f t="shared" si="28"/>
        <v>0</v>
      </c>
      <c r="CY54" s="207">
        <f t="shared" si="28"/>
        <v>0</v>
      </c>
      <c r="CZ54" s="207">
        <f t="shared" si="28"/>
        <v>0</v>
      </c>
      <c r="DA54" s="207">
        <f t="shared" si="28"/>
        <v>0</v>
      </c>
      <c r="DB54" s="207">
        <f t="shared" si="28"/>
        <v>0</v>
      </c>
      <c r="DC54" s="207">
        <f t="shared" si="28"/>
        <v>0</v>
      </c>
      <c r="DD54" s="207">
        <f t="shared" si="28"/>
        <v>812</v>
      </c>
      <c r="DE54" s="207">
        <f t="shared" si="28"/>
        <v>58114705.999999993</v>
      </c>
    </row>
    <row r="55" spans="1:109" ht="30" hidden="1" customHeight="1" x14ac:dyDescent="0.25">
      <c r="A55" s="23"/>
      <c r="B55" s="23">
        <v>26</v>
      </c>
      <c r="C55" s="108" t="s">
        <v>181</v>
      </c>
      <c r="D55" s="65" t="s">
        <v>182</v>
      </c>
      <c r="E55" s="38">
        <v>13520</v>
      </c>
      <c r="F55" s="39">
        <v>2.75</v>
      </c>
      <c r="G55" s="39"/>
      <c r="H55" s="40">
        <v>1</v>
      </c>
      <c r="I55" s="41"/>
      <c r="J55" s="38">
        <v>1.4</v>
      </c>
      <c r="K55" s="38">
        <v>1.68</v>
      </c>
      <c r="L55" s="38">
        <v>2.23</v>
      </c>
      <c r="M55" s="42">
        <v>2.57</v>
      </c>
      <c r="N55" s="77"/>
      <c r="O55" s="43">
        <f t="shared" ref="O55:O63" si="29">SUM(N55*$E55*$F55*$H55*$J55*$O$11)</f>
        <v>0</v>
      </c>
      <c r="P55" s="45"/>
      <c r="Q55" s="43">
        <f t="shared" ref="Q55:Q63" si="30">SUM(P55*$E55*$F55*$H55*$J55*$Q$11)</f>
        <v>0</v>
      </c>
      <c r="R55" s="45"/>
      <c r="S55" s="44">
        <f t="shared" ref="S55:S63" si="31">SUM(R55*$E55*$F55*$H55*$J55*$S$11)</f>
        <v>0</v>
      </c>
      <c r="T55" s="45"/>
      <c r="U55" s="43">
        <f t="shared" ref="U55:U63" si="32">SUM(T55*$E55*$F55*$H55*$J55*$U$11)</f>
        <v>0</v>
      </c>
      <c r="V55" s="45"/>
      <c r="W55" s="43">
        <f t="shared" ref="W55:W63" si="33">SUM(V55*$E55*$F55*$H55*$J55*$W$11)</f>
        <v>0</v>
      </c>
      <c r="X55" s="45"/>
      <c r="Y55" s="44">
        <f t="shared" ref="Y55:Y63" si="34">SUM(X55*$E55*$F55*$H55*$J55*$Y$11)</f>
        <v>0</v>
      </c>
      <c r="Z55" s="78"/>
      <c r="AA55" s="43">
        <f t="shared" ref="AA55:AA63" si="35">SUM(Z55*$E55*$F55*$H55*$J55*$AA$11)</f>
        <v>0</v>
      </c>
      <c r="AB55" s="45"/>
      <c r="AC55" s="43">
        <f t="shared" ref="AC55:AC63" si="36">SUM(AB55*$E55*$F55*$H55*$J55*$AC$11)</f>
        <v>0</v>
      </c>
      <c r="AD55" s="45"/>
      <c r="AE55" s="43">
        <f t="shared" ref="AE55:AE63" si="37">SUM(AD55*$E55*$F55*$H55*$J55*$AE$11)</f>
        <v>0</v>
      </c>
      <c r="AF55" s="43">
        <v>0</v>
      </c>
      <c r="AG55" s="43">
        <v>0</v>
      </c>
      <c r="AH55" s="45"/>
      <c r="AI55" s="43">
        <f t="shared" ref="AI55:AI63" si="38">SUM(AH55*$E55*$F55*$H55*$J55*$AI$11)</f>
        <v>0</v>
      </c>
      <c r="AJ55" s="45"/>
      <c r="AK55" s="43">
        <f t="shared" ref="AK55:AK63" si="39">AJ55*$E55*$F55*$H55*$K55*$AK$11</f>
        <v>0</v>
      </c>
      <c r="AL55" s="45"/>
      <c r="AM55" s="43">
        <f t="shared" ref="AM55:AM63" si="40">AL55*$E55*$F55*$H55*$K55*$AM$11</f>
        <v>0</v>
      </c>
      <c r="AN55" s="78"/>
      <c r="AO55" s="43">
        <f t="shared" ref="AO55:AO63" si="41">SUM(AN55*$E55*$F55*$H55*$J55*$AO$11)</f>
        <v>0</v>
      </c>
      <c r="AP55" s="45"/>
      <c r="AQ55" s="44">
        <f t="shared" ref="AQ55:AQ63" si="42">SUM(AP55*$E55*$F55*$H55*$J55*$AQ$11)</f>
        <v>0</v>
      </c>
      <c r="AR55" s="45"/>
      <c r="AS55" s="43">
        <f t="shared" ref="AS55:AS63" si="43">SUM(AR55*$E55*$F55*$H55*$J55*$AS$11)</f>
        <v>0</v>
      </c>
      <c r="AT55" s="45"/>
      <c r="AU55" s="43">
        <f t="shared" ref="AU55:AU63" si="44">SUM(AT55*$E55*$F55*$H55*$J55*$AU$11)</f>
        <v>0</v>
      </c>
      <c r="AV55" s="45"/>
      <c r="AW55" s="43">
        <f t="shared" ref="AW55:AW63" si="45">SUM(AV55*$E55*$F55*$H55*$J55*$AW$11)</f>
        <v>0</v>
      </c>
      <c r="AX55" s="45"/>
      <c r="AY55" s="43">
        <f t="shared" ref="AY55:AY63" si="46">SUM(AX55*$E55*$F55*$H55*$J55*$AY$11)</f>
        <v>0</v>
      </c>
      <c r="AZ55" s="45"/>
      <c r="BA55" s="43">
        <f t="shared" ref="BA55:BA63" si="47">SUM(AZ55*$E55*$F55*$H55*$J55*$BA$11)</f>
        <v>0</v>
      </c>
      <c r="BB55" s="45"/>
      <c r="BC55" s="43">
        <f t="shared" ref="BC55:BC63" si="48">SUM(BB55*$E55*$F55*$H55*$J55*$BC$11)</f>
        <v>0</v>
      </c>
      <c r="BD55" s="45"/>
      <c r="BE55" s="43">
        <f t="shared" ref="BE55:BE63" si="49">SUM(BD55*$E55*$F55*$H55*$J55*$BE$11)</f>
        <v>0</v>
      </c>
      <c r="BF55" s="45"/>
      <c r="BG55" s="43">
        <f t="shared" ref="BG55:BG63" si="50">SUM(BF55*$E55*$F55*$H55*$J55*$BG$11)</f>
        <v>0</v>
      </c>
      <c r="BH55" s="45"/>
      <c r="BI55" s="43">
        <f t="shared" ref="BI55:BI63" si="51">SUM(BH55*$E55*$F55*$H55*$J55*$BI$11)</f>
        <v>0</v>
      </c>
      <c r="BJ55" s="45"/>
      <c r="BK55" s="43">
        <f t="shared" ref="BK55:BK63" si="52">SUM(BJ55*$E55*$F55*$H55*$J55*$BK$11)</f>
        <v>0</v>
      </c>
      <c r="BL55" s="45"/>
      <c r="BM55" s="43">
        <f t="shared" ref="BM55:BM63" si="53">SUM(BL55*$E55*$F55*$H55*$J55*$BM$11)</f>
        <v>0</v>
      </c>
      <c r="BN55" s="45"/>
      <c r="BO55" s="43">
        <f t="shared" ref="BO55:BO63" si="54">BN55*$E55*$F55*$H55*$K55*$BO$11</f>
        <v>0</v>
      </c>
      <c r="BP55" s="45"/>
      <c r="BQ55" s="43">
        <f t="shared" ref="BQ55:BQ63" si="55">BP55*$E55*$F55*$H55*$K55*$BQ$11</f>
        <v>0</v>
      </c>
      <c r="BR55" s="86"/>
      <c r="BS55" s="43">
        <f t="shared" ref="BS55:BS63" si="56">BR55*$E55*$F55*$H55*$K55*$BS$11</f>
        <v>0</v>
      </c>
      <c r="BT55" s="45"/>
      <c r="BU55" s="43">
        <f t="shared" ref="BU55:BU63" si="57">BT55*$E55*$F55*$H55*$K55*$BU$11</f>
        <v>0</v>
      </c>
      <c r="BV55" s="45"/>
      <c r="BW55" s="43">
        <f t="shared" ref="BW55:BW63" si="58">BV55*$E55*$F55*$H55*$K55*$BW$11</f>
        <v>0</v>
      </c>
      <c r="BX55" s="72"/>
      <c r="BY55" s="43">
        <f t="shared" ref="BY55:BY63" si="59">BX55*$E55*$F55*$H55*$K55*$BY$11</f>
        <v>0</v>
      </c>
      <c r="BZ55" s="47">
        <v>0</v>
      </c>
      <c r="CA55" s="47">
        <v>0</v>
      </c>
      <c r="CB55" s="45"/>
      <c r="CC55" s="43">
        <f t="shared" ref="CC55:CC63" si="60">CB55*$E55*$F55*$H55*$K55*$CC$11</f>
        <v>0</v>
      </c>
      <c r="CD55" s="45"/>
      <c r="CE55" s="43">
        <f t="shared" ref="CE55:CE63" si="61">CD55*$E55*$F55*$H55*$K55*$CE$11</f>
        <v>0</v>
      </c>
      <c r="CF55" s="45"/>
      <c r="CG55" s="43">
        <f t="shared" ref="CG55:CG63" si="62">CF55*$E55*$F55*$H55*$K55*$CG$11</f>
        <v>0</v>
      </c>
      <c r="CH55" s="45"/>
      <c r="CI55" s="43">
        <f t="shared" ref="CI55:CI63" si="63">CH55*$E55*$F55*$H55*$K55*$CI$11</f>
        <v>0</v>
      </c>
      <c r="CJ55" s="43">
        <v>0</v>
      </c>
      <c r="CK55" s="43">
        <v>0</v>
      </c>
      <c r="CL55" s="45"/>
      <c r="CM55" s="43">
        <f t="shared" ref="CM55:CM63" si="64">CL55*$E55*$F55*$H55*$K55*$CM$11</f>
        <v>0</v>
      </c>
      <c r="CN55" s="45"/>
      <c r="CO55" s="43">
        <f t="shared" ref="CO55:CO63" si="65">CN55*$E55*$F55*$H55*$K55*$CO$11</f>
        <v>0</v>
      </c>
      <c r="CP55" s="45"/>
      <c r="CQ55" s="43">
        <f t="shared" ref="CQ55:CQ63" si="66">CP55*$E55*$F55*$H55*$K55*$CQ$11</f>
        <v>0</v>
      </c>
      <c r="CR55" s="45"/>
      <c r="CS55" s="43">
        <f t="shared" ref="CS55:CS63" si="67">CR55*$E55*$F55*$H55*$K55*$CS$11</f>
        <v>0</v>
      </c>
      <c r="CT55" s="45"/>
      <c r="CU55" s="43">
        <f t="shared" ref="CU55:CU63" si="68">CT55*$E55*$F55*$H55*$K55*$CU$11</f>
        <v>0</v>
      </c>
      <c r="CV55" s="45"/>
      <c r="CW55" s="43">
        <f t="shared" ref="CW55:CW63" si="69">CV55*$E55*$F55*$H55*$L55*$CW$11</f>
        <v>0</v>
      </c>
      <c r="CX55" s="45"/>
      <c r="CY55" s="43">
        <f t="shared" ref="CY55:CY63" si="70">CX55*$E55*$F55*$H55*$M55*$CY$11</f>
        <v>0</v>
      </c>
      <c r="CZ55" s="44"/>
      <c r="DA55" s="43">
        <f t="shared" ref="DA55:DA63" si="71">CZ55*E55*F55*H55</f>
        <v>0</v>
      </c>
      <c r="DB55" s="44"/>
      <c r="DC55" s="43"/>
      <c r="DD55" s="49">
        <f t="shared" ref="DD55:DE63" si="72">SUM(P55+N55+Z55+R55+T55+AB55+X55+V55+AD55+AJ55+AH55+AL55+AN55+AR55+BN55+BT55+AP55+BB55+BD55+CH55+CL55+CF55+CN55+CP55+BX55+CB55+AT55+AV55+AX55+AZ55+BP55+BR55+BV55+BF55+BH55+BJ55+BL55+CD55+CR55+CT55+CV55+CX55+CZ55+DB55)</f>
        <v>0</v>
      </c>
      <c r="DE55" s="49">
        <f t="shared" si="72"/>
        <v>0</v>
      </c>
    </row>
    <row r="56" spans="1:109" ht="30" hidden="1" x14ac:dyDescent="0.25">
      <c r="A56" s="23"/>
      <c r="B56" s="23">
        <v>27</v>
      </c>
      <c r="C56" s="108" t="s">
        <v>183</v>
      </c>
      <c r="D56" s="71" t="s">
        <v>184</v>
      </c>
      <c r="E56" s="38">
        <v>13520</v>
      </c>
      <c r="F56" s="39">
        <v>1.1000000000000001</v>
      </c>
      <c r="G56" s="39"/>
      <c r="H56" s="40">
        <v>1</v>
      </c>
      <c r="I56" s="41"/>
      <c r="J56" s="105">
        <v>1.4</v>
      </c>
      <c r="K56" s="105">
        <v>1.68</v>
      </c>
      <c r="L56" s="105">
        <v>2.23</v>
      </c>
      <c r="M56" s="106">
        <v>2.57</v>
      </c>
      <c r="N56" s="77"/>
      <c r="O56" s="43">
        <f t="shared" si="29"/>
        <v>0</v>
      </c>
      <c r="P56" s="45"/>
      <c r="Q56" s="43">
        <f t="shared" si="30"/>
        <v>0</v>
      </c>
      <c r="R56" s="45"/>
      <c r="S56" s="44">
        <f t="shared" si="31"/>
        <v>0</v>
      </c>
      <c r="T56" s="45"/>
      <c r="U56" s="43">
        <f t="shared" si="32"/>
        <v>0</v>
      </c>
      <c r="V56" s="45"/>
      <c r="W56" s="43">
        <f t="shared" si="33"/>
        <v>0</v>
      </c>
      <c r="X56" s="45"/>
      <c r="Y56" s="44">
        <f t="shared" si="34"/>
        <v>0</v>
      </c>
      <c r="Z56" s="78"/>
      <c r="AA56" s="43">
        <f t="shared" si="35"/>
        <v>0</v>
      </c>
      <c r="AB56" s="45"/>
      <c r="AC56" s="43">
        <f t="shared" si="36"/>
        <v>0</v>
      </c>
      <c r="AD56" s="45"/>
      <c r="AE56" s="43">
        <f t="shared" si="37"/>
        <v>0</v>
      </c>
      <c r="AF56" s="43">
        <v>0</v>
      </c>
      <c r="AG56" s="43">
        <v>0</v>
      </c>
      <c r="AH56" s="45"/>
      <c r="AI56" s="43">
        <f t="shared" si="38"/>
        <v>0</v>
      </c>
      <c r="AJ56" s="45"/>
      <c r="AK56" s="43">
        <f t="shared" si="39"/>
        <v>0</v>
      </c>
      <c r="AL56" s="45"/>
      <c r="AM56" s="43">
        <f t="shared" si="40"/>
        <v>0</v>
      </c>
      <c r="AN56" s="78"/>
      <c r="AO56" s="43">
        <f t="shared" si="41"/>
        <v>0</v>
      </c>
      <c r="AP56" s="45"/>
      <c r="AQ56" s="44">
        <f t="shared" si="42"/>
        <v>0</v>
      </c>
      <c r="AR56" s="45"/>
      <c r="AS56" s="43">
        <f t="shared" si="43"/>
        <v>0</v>
      </c>
      <c r="AT56" s="45"/>
      <c r="AU56" s="43">
        <f t="shared" si="44"/>
        <v>0</v>
      </c>
      <c r="AV56" s="45"/>
      <c r="AW56" s="43">
        <f t="shared" si="45"/>
        <v>0</v>
      </c>
      <c r="AX56" s="45"/>
      <c r="AY56" s="43">
        <f t="shared" si="46"/>
        <v>0</v>
      </c>
      <c r="AZ56" s="45"/>
      <c r="BA56" s="43">
        <f t="shared" si="47"/>
        <v>0</v>
      </c>
      <c r="BB56" s="45"/>
      <c r="BC56" s="43">
        <f t="shared" si="48"/>
        <v>0</v>
      </c>
      <c r="BD56" s="45"/>
      <c r="BE56" s="43">
        <f t="shared" si="49"/>
        <v>0</v>
      </c>
      <c r="BF56" s="45"/>
      <c r="BG56" s="43">
        <f t="shared" si="50"/>
        <v>0</v>
      </c>
      <c r="BH56" s="45"/>
      <c r="BI56" s="43">
        <f t="shared" si="51"/>
        <v>0</v>
      </c>
      <c r="BJ56" s="45"/>
      <c r="BK56" s="43">
        <f t="shared" si="52"/>
        <v>0</v>
      </c>
      <c r="BL56" s="45"/>
      <c r="BM56" s="43">
        <f t="shared" si="53"/>
        <v>0</v>
      </c>
      <c r="BN56" s="45"/>
      <c r="BO56" s="43">
        <f t="shared" si="54"/>
        <v>0</v>
      </c>
      <c r="BP56" s="45"/>
      <c r="BQ56" s="43">
        <f t="shared" si="55"/>
        <v>0</v>
      </c>
      <c r="BR56" s="86"/>
      <c r="BS56" s="43">
        <f t="shared" si="56"/>
        <v>0</v>
      </c>
      <c r="BT56" s="45"/>
      <c r="BU56" s="43">
        <f t="shared" si="57"/>
        <v>0</v>
      </c>
      <c r="BV56" s="45"/>
      <c r="BW56" s="43">
        <f t="shared" si="58"/>
        <v>0</v>
      </c>
      <c r="BX56" s="72"/>
      <c r="BY56" s="43">
        <f t="shared" si="59"/>
        <v>0</v>
      </c>
      <c r="BZ56" s="47">
        <v>0</v>
      </c>
      <c r="CA56" s="47">
        <v>0</v>
      </c>
      <c r="CB56" s="45"/>
      <c r="CC56" s="43">
        <f t="shared" si="60"/>
        <v>0</v>
      </c>
      <c r="CD56" s="45"/>
      <c r="CE56" s="43">
        <f t="shared" si="61"/>
        <v>0</v>
      </c>
      <c r="CF56" s="45"/>
      <c r="CG56" s="43">
        <f t="shared" si="62"/>
        <v>0</v>
      </c>
      <c r="CH56" s="45"/>
      <c r="CI56" s="43">
        <f t="shared" si="63"/>
        <v>0</v>
      </c>
      <c r="CJ56" s="43">
        <v>0</v>
      </c>
      <c r="CK56" s="43">
        <v>0</v>
      </c>
      <c r="CL56" s="45"/>
      <c r="CM56" s="43">
        <f t="shared" si="64"/>
        <v>0</v>
      </c>
      <c r="CN56" s="45"/>
      <c r="CO56" s="43">
        <f t="shared" si="65"/>
        <v>0</v>
      </c>
      <c r="CP56" s="45"/>
      <c r="CQ56" s="43">
        <f t="shared" si="66"/>
        <v>0</v>
      </c>
      <c r="CR56" s="45"/>
      <c r="CS56" s="43">
        <f t="shared" si="67"/>
        <v>0</v>
      </c>
      <c r="CT56" s="45"/>
      <c r="CU56" s="43">
        <f t="shared" si="68"/>
        <v>0</v>
      </c>
      <c r="CV56" s="45"/>
      <c r="CW56" s="43">
        <f t="shared" si="69"/>
        <v>0</v>
      </c>
      <c r="CX56" s="45"/>
      <c r="CY56" s="43">
        <f t="shared" si="70"/>
        <v>0</v>
      </c>
      <c r="CZ56" s="44"/>
      <c r="DA56" s="43">
        <f t="shared" si="71"/>
        <v>0</v>
      </c>
      <c r="DB56" s="44"/>
      <c r="DC56" s="43"/>
      <c r="DD56" s="49">
        <f t="shared" si="72"/>
        <v>0</v>
      </c>
      <c r="DE56" s="49">
        <f t="shared" si="72"/>
        <v>0</v>
      </c>
    </row>
    <row r="57" spans="1:109" ht="30" hidden="1" x14ac:dyDescent="0.25">
      <c r="A57" s="23"/>
      <c r="B57" s="23">
        <v>28</v>
      </c>
      <c r="C57" s="108" t="s">
        <v>185</v>
      </c>
      <c r="D57" s="71" t="s">
        <v>186</v>
      </c>
      <c r="E57" s="38">
        <v>13520</v>
      </c>
      <c r="F57" s="39">
        <v>4.9000000000000004</v>
      </c>
      <c r="G57" s="39"/>
      <c r="H57" s="40">
        <v>1</v>
      </c>
      <c r="I57" s="41"/>
      <c r="J57" s="105">
        <v>1.4</v>
      </c>
      <c r="K57" s="105">
        <v>1.68</v>
      </c>
      <c r="L57" s="105">
        <v>2.23</v>
      </c>
      <c r="M57" s="106">
        <v>2.57</v>
      </c>
      <c r="N57" s="77"/>
      <c r="O57" s="43">
        <f t="shared" si="29"/>
        <v>0</v>
      </c>
      <c r="P57" s="45"/>
      <c r="Q57" s="43">
        <f t="shared" si="30"/>
        <v>0</v>
      </c>
      <c r="R57" s="45"/>
      <c r="S57" s="44">
        <f t="shared" si="31"/>
        <v>0</v>
      </c>
      <c r="T57" s="45"/>
      <c r="U57" s="43">
        <f t="shared" si="32"/>
        <v>0</v>
      </c>
      <c r="V57" s="45"/>
      <c r="W57" s="43">
        <f t="shared" si="33"/>
        <v>0</v>
      </c>
      <c r="X57" s="45"/>
      <c r="Y57" s="44">
        <f t="shared" si="34"/>
        <v>0</v>
      </c>
      <c r="Z57" s="78"/>
      <c r="AA57" s="43">
        <f t="shared" si="35"/>
        <v>0</v>
      </c>
      <c r="AB57" s="45"/>
      <c r="AC57" s="43">
        <f t="shared" si="36"/>
        <v>0</v>
      </c>
      <c r="AD57" s="45"/>
      <c r="AE57" s="43">
        <f t="shared" si="37"/>
        <v>0</v>
      </c>
      <c r="AF57" s="43">
        <v>0</v>
      </c>
      <c r="AG57" s="43">
        <v>0</v>
      </c>
      <c r="AH57" s="45"/>
      <c r="AI57" s="43">
        <f t="shared" si="38"/>
        <v>0</v>
      </c>
      <c r="AJ57" s="45"/>
      <c r="AK57" s="43">
        <f t="shared" si="39"/>
        <v>0</v>
      </c>
      <c r="AL57" s="45"/>
      <c r="AM57" s="43">
        <f t="shared" si="40"/>
        <v>0</v>
      </c>
      <c r="AN57" s="78"/>
      <c r="AO57" s="43">
        <f t="shared" si="41"/>
        <v>0</v>
      </c>
      <c r="AP57" s="45"/>
      <c r="AQ57" s="44">
        <f t="shared" si="42"/>
        <v>0</v>
      </c>
      <c r="AR57" s="45"/>
      <c r="AS57" s="43">
        <f t="shared" si="43"/>
        <v>0</v>
      </c>
      <c r="AT57" s="45"/>
      <c r="AU57" s="43">
        <f t="shared" si="44"/>
        <v>0</v>
      </c>
      <c r="AV57" s="45"/>
      <c r="AW57" s="43">
        <f t="shared" si="45"/>
        <v>0</v>
      </c>
      <c r="AX57" s="45"/>
      <c r="AY57" s="43">
        <f t="shared" si="46"/>
        <v>0</v>
      </c>
      <c r="AZ57" s="45"/>
      <c r="BA57" s="43">
        <f t="shared" si="47"/>
        <v>0</v>
      </c>
      <c r="BB57" s="45"/>
      <c r="BC57" s="43">
        <f t="shared" si="48"/>
        <v>0</v>
      </c>
      <c r="BD57" s="45"/>
      <c r="BE57" s="43">
        <f t="shared" si="49"/>
        <v>0</v>
      </c>
      <c r="BF57" s="45"/>
      <c r="BG57" s="43">
        <f t="shared" si="50"/>
        <v>0</v>
      </c>
      <c r="BH57" s="45"/>
      <c r="BI57" s="43">
        <f t="shared" si="51"/>
        <v>0</v>
      </c>
      <c r="BJ57" s="45"/>
      <c r="BK57" s="43">
        <f t="shared" si="52"/>
        <v>0</v>
      </c>
      <c r="BL57" s="45"/>
      <c r="BM57" s="43">
        <f t="shared" si="53"/>
        <v>0</v>
      </c>
      <c r="BN57" s="45"/>
      <c r="BO57" s="43">
        <f t="shared" si="54"/>
        <v>0</v>
      </c>
      <c r="BP57" s="45"/>
      <c r="BQ57" s="43">
        <f t="shared" si="55"/>
        <v>0</v>
      </c>
      <c r="BR57" s="86"/>
      <c r="BS57" s="43">
        <f t="shared" si="56"/>
        <v>0</v>
      </c>
      <c r="BT57" s="45"/>
      <c r="BU57" s="43">
        <f t="shared" si="57"/>
        <v>0</v>
      </c>
      <c r="BV57" s="45"/>
      <c r="BW57" s="43">
        <f t="shared" si="58"/>
        <v>0</v>
      </c>
      <c r="BX57" s="72"/>
      <c r="BY57" s="43">
        <f t="shared" si="59"/>
        <v>0</v>
      </c>
      <c r="BZ57" s="47">
        <v>0</v>
      </c>
      <c r="CA57" s="47">
        <v>0</v>
      </c>
      <c r="CB57" s="45"/>
      <c r="CC57" s="43">
        <f t="shared" si="60"/>
        <v>0</v>
      </c>
      <c r="CD57" s="45"/>
      <c r="CE57" s="43">
        <f t="shared" si="61"/>
        <v>0</v>
      </c>
      <c r="CF57" s="45"/>
      <c r="CG57" s="43">
        <f t="shared" si="62"/>
        <v>0</v>
      </c>
      <c r="CH57" s="45"/>
      <c r="CI57" s="43">
        <f t="shared" si="63"/>
        <v>0</v>
      </c>
      <c r="CJ57" s="43">
        <v>0</v>
      </c>
      <c r="CK57" s="43">
        <v>0</v>
      </c>
      <c r="CL57" s="45"/>
      <c r="CM57" s="43">
        <f t="shared" si="64"/>
        <v>0</v>
      </c>
      <c r="CN57" s="45"/>
      <c r="CO57" s="43">
        <f t="shared" si="65"/>
        <v>0</v>
      </c>
      <c r="CP57" s="45"/>
      <c r="CQ57" s="43">
        <f t="shared" si="66"/>
        <v>0</v>
      </c>
      <c r="CR57" s="45"/>
      <c r="CS57" s="43">
        <f t="shared" si="67"/>
        <v>0</v>
      </c>
      <c r="CT57" s="45"/>
      <c r="CU57" s="43">
        <f t="shared" si="68"/>
        <v>0</v>
      </c>
      <c r="CV57" s="45"/>
      <c r="CW57" s="43">
        <f t="shared" si="69"/>
        <v>0</v>
      </c>
      <c r="CX57" s="45"/>
      <c r="CY57" s="43">
        <f t="shared" si="70"/>
        <v>0</v>
      </c>
      <c r="CZ57" s="44"/>
      <c r="DA57" s="43">
        <f t="shared" si="71"/>
        <v>0</v>
      </c>
      <c r="DB57" s="44"/>
      <c r="DC57" s="43"/>
      <c r="DD57" s="49">
        <f t="shared" si="72"/>
        <v>0</v>
      </c>
      <c r="DE57" s="49">
        <f t="shared" si="72"/>
        <v>0</v>
      </c>
    </row>
    <row r="58" spans="1:109" ht="30" x14ac:dyDescent="0.25">
      <c r="A58" s="23"/>
      <c r="B58" s="23">
        <v>29</v>
      </c>
      <c r="C58" s="108" t="s">
        <v>187</v>
      </c>
      <c r="D58" s="113" t="s">
        <v>188</v>
      </c>
      <c r="E58" s="91">
        <v>13520</v>
      </c>
      <c r="F58" s="39">
        <v>22.2</v>
      </c>
      <c r="G58" s="76"/>
      <c r="H58" s="112">
        <v>0.85</v>
      </c>
      <c r="I58" s="41"/>
      <c r="J58" s="114">
        <v>1.4</v>
      </c>
      <c r="K58" s="105">
        <v>1.68</v>
      </c>
      <c r="L58" s="105">
        <v>2.23</v>
      </c>
      <c r="M58" s="106">
        <v>2.57</v>
      </c>
      <c r="N58" s="77"/>
      <c r="O58" s="43">
        <f t="shared" si="29"/>
        <v>0</v>
      </c>
      <c r="P58" s="45"/>
      <c r="Q58" s="43">
        <f t="shared" si="30"/>
        <v>0</v>
      </c>
      <c r="R58" s="45"/>
      <c r="S58" s="44">
        <f t="shared" si="31"/>
        <v>0</v>
      </c>
      <c r="T58" s="45"/>
      <c r="U58" s="43">
        <f t="shared" si="32"/>
        <v>0</v>
      </c>
      <c r="V58" s="45"/>
      <c r="W58" s="43">
        <f t="shared" si="33"/>
        <v>0</v>
      </c>
      <c r="X58" s="45"/>
      <c r="Y58" s="44">
        <f t="shared" si="34"/>
        <v>0</v>
      </c>
      <c r="Z58" s="78"/>
      <c r="AA58" s="43">
        <f t="shared" si="35"/>
        <v>0</v>
      </c>
      <c r="AB58" s="44"/>
      <c r="AC58" s="43">
        <f t="shared" si="36"/>
        <v>0</v>
      </c>
      <c r="AD58" s="45"/>
      <c r="AE58" s="43">
        <f t="shared" si="37"/>
        <v>0</v>
      </c>
      <c r="AF58" s="43">
        <v>0</v>
      </c>
      <c r="AG58" s="43">
        <v>0</v>
      </c>
      <c r="AH58" s="45">
        <v>94</v>
      </c>
      <c r="AI58" s="43">
        <f t="shared" si="38"/>
        <v>33574107.839999996</v>
      </c>
      <c r="AJ58" s="77"/>
      <c r="AK58" s="43">
        <f t="shared" si="39"/>
        <v>0</v>
      </c>
      <c r="AL58" s="45"/>
      <c r="AM58" s="43">
        <f t="shared" si="40"/>
        <v>0</v>
      </c>
      <c r="AN58" s="78"/>
      <c r="AO58" s="43">
        <f t="shared" si="41"/>
        <v>0</v>
      </c>
      <c r="AP58" s="45"/>
      <c r="AQ58" s="44">
        <f t="shared" si="42"/>
        <v>0</v>
      </c>
      <c r="AR58" s="45"/>
      <c r="AS58" s="43">
        <f t="shared" si="43"/>
        <v>0</v>
      </c>
      <c r="AT58" s="45"/>
      <c r="AU58" s="43">
        <f t="shared" si="44"/>
        <v>0</v>
      </c>
      <c r="AV58" s="45"/>
      <c r="AW58" s="43">
        <f t="shared" si="45"/>
        <v>0</v>
      </c>
      <c r="AX58" s="45"/>
      <c r="AY58" s="43">
        <f t="shared" si="46"/>
        <v>0</v>
      </c>
      <c r="AZ58" s="45"/>
      <c r="BA58" s="43">
        <f t="shared" si="47"/>
        <v>0</v>
      </c>
      <c r="BB58" s="45"/>
      <c r="BC58" s="43">
        <f t="shared" si="48"/>
        <v>0</v>
      </c>
      <c r="BD58" s="45"/>
      <c r="BE58" s="43">
        <f t="shared" si="49"/>
        <v>0</v>
      </c>
      <c r="BF58" s="45"/>
      <c r="BG58" s="43">
        <f t="shared" si="50"/>
        <v>0</v>
      </c>
      <c r="BH58" s="45"/>
      <c r="BI58" s="43">
        <f t="shared" si="51"/>
        <v>0</v>
      </c>
      <c r="BJ58" s="45"/>
      <c r="BK58" s="43">
        <f t="shared" si="52"/>
        <v>0</v>
      </c>
      <c r="BL58" s="45"/>
      <c r="BM58" s="43">
        <f t="shared" si="53"/>
        <v>0</v>
      </c>
      <c r="BN58" s="92">
        <v>10</v>
      </c>
      <c r="BO58" s="43">
        <f t="shared" si="54"/>
        <v>4286056.32</v>
      </c>
      <c r="BP58" s="45"/>
      <c r="BQ58" s="43">
        <f t="shared" si="55"/>
        <v>0</v>
      </c>
      <c r="BR58" s="86"/>
      <c r="BS58" s="43">
        <f t="shared" si="56"/>
        <v>0</v>
      </c>
      <c r="BT58" s="45"/>
      <c r="BU58" s="43">
        <f t="shared" si="57"/>
        <v>0</v>
      </c>
      <c r="BV58" s="45"/>
      <c r="BW58" s="43">
        <f t="shared" si="58"/>
        <v>0</v>
      </c>
      <c r="BX58" s="72">
        <f>30-6</f>
        <v>24</v>
      </c>
      <c r="BY58" s="43">
        <f t="shared" si="59"/>
        <v>10286535.168</v>
      </c>
      <c r="BZ58" s="47">
        <v>-22.5</v>
      </c>
      <c r="CA58" s="47">
        <v>-9643626.7199999988</v>
      </c>
      <c r="CB58" s="45"/>
      <c r="CC58" s="43">
        <f t="shared" si="60"/>
        <v>0</v>
      </c>
      <c r="CD58" s="45"/>
      <c r="CE58" s="43">
        <f t="shared" si="61"/>
        <v>0</v>
      </c>
      <c r="CF58" s="45"/>
      <c r="CG58" s="43">
        <f t="shared" si="62"/>
        <v>0</v>
      </c>
      <c r="CH58" s="45"/>
      <c r="CI58" s="43">
        <f t="shared" si="63"/>
        <v>0</v>
      </c>
      <c r="CJ58" s="43">
        <v>0</v>
      </c>
      <c r="CK58" s="43">
        <v>0</v>
      </c>
      <c r="CL58" s="45"/>
      <c r="CM58" s="43">
        <f t="shared" si="64"/>
        <v>0</v>
      </c>
      <c r="CN58" s="45"/>
      <c r="CO58" s="43">
        <f t="shared" si="65"/>
        <v>0</v>
      </c>
      <c r="CP58" s="45"/>
      <c r="CQ58" s="43">
        <f t="shared" si="66"/>
        <v>0</v>
      </c>
      <c r="CR58" s="45"/>
      <c r="CS58" s="43">
        <f t="shared" si="67"/>
        <v>0</v>
      </c>
      <c r="CT58" s="45"/>
      <c r="CU58" s="43">
        <f t="shared" si="68"/>
        <v>0</v>
      </c>
      <c r="CV58" s="45"/>
      <c r="CW58" s="43">
        <f t="shared" si="69"/>
        <v>0</v>
      </c>
      <c r="CX58" s="45"/>
      <c r="CY58" s="43">
        <f t="shared" si="70"/>
        <v>0</v>
      </c>
      <c r="CZ58" s="44"/>
      <c r="DA58" s="43">
        <f t="shared" si="71"/>
        <v>0</v>
      </c>
      <c r="DB58" s="44"/>
      <c r="DC58" s="43"/>
      <c r="DD58" s="49">
        <f t="shared" si="72"/>
        <v>128</v>
      </c>
      <c r="DE58" s="49">
        <f t="shared" si="72"/>
        <v>48146699.327999994</v>
      </c>
    </row>
    <row r="59" spans="1:109" ht="15.75" x14ac:dyDescent="0.25">
      <c r="A59" s="23"/>
      <c r="B59" s="23">
        <v>30</v>
      </c>
      <c r="C59" s="108" t="s">
        <v>189</v>
      </c>
      <c r="D59" s="65" t="s">
        <v>190</v>
      </c>
      <c r="E59" s="38">
        <v>13520</v>
      </c>
      <c r="F59" s="39">
        <v>0.97</v>
      </c>
      <c r="G59" s="39"/>
      <c r="H59" s="40">
        <v>1</v>
      </c>
      <c r="I59" s="41"/>
      <c r="J59" s="38">
        <v>1.4</v>
      </c>
      <c r="K59" s="38">
        <v>1.68</v>
      </c>
      <c r="L59" s="38">
        <v>2.23</v>
      </c>
      <c r="M59" s="42">
        <v>2.57</v>
      </c>
      <c r="N59" s="77">
        <v>4</v>
      </c>
      <c r="O59" s="43">
        <f t="shared" si="29"/>
        <v>73440.639999999999</v>
      </c>
      <c r="P59" s="45"/>
      <c r="Q59" s="43">
        <f t="shared" si="30"/>
        <v>0</v>
      </c>
      <c r="R59" s="45"/>
      <c r="S59" s="44">
        <f t="shared" si="31"/>
        <v>0</v>
      </c>
      <c r="T59" s="45"/>
      <c r="U59" s="43">
        <f t="shared" si="32"/>
        <v>0</v>
      </c>
      <c r="V59" s="45"/>
      <c r="W59" s="43">
        <f t="shared" si="33"/>
        <v>0</v>
      </c>
      <c r="X59" s="45"/>
      <c r="Y59" s="44">
        <f t="shared" si="34"/>
        <v>0</v>
      </c>
      <c r="Z59" s="78"/>
      <c r="AA59" s="43">
        <f t="shared" si="35"/>
        <v>0</v>
      </c>
      <c r="AB59" s="44">
        <v>8</v>
      </c>
      <c r="AC59" s="43">
        <f t="shared" si="36"/>
        <v>146881.28</v>
      </c>
      <c r="AD59" s="45"/>
      <c r="AE59" s="43">
        <f t="shared" si="37"/>
        <v>0</v>
      </c>
      <c r="AF59" s="43">
        <v>0</v>
      </c>
      <c r="AG59" s="43">
        <v>0</v>
      </c>
      <c r="AH59" s="45">
        <v>40</v>
      </c>
      <c r="AI59" s="43">
        <f t="shared" si="38"/>
        <v>734406.39999999991</v>
      </c>
      <c r="AJ59" s="45"/>
      <c r="AK59" s="43">
        <f t="shared" si="39"/>
        <v>0</v>
      </c>
      <c r="AL59" s="45"/>
      <c r="AM59" s="43">
        <f t="shared" si="40"/>
        <v>0</v>
      </c>
      <c r="AN59" s="78"/>
      <c r="AO59" s="43">
        <f t="shared" si="41"/>
        <v>0</v>
      </c>
      <c r="AP59" s="45"/>
      <c r="AQ59" s="44">
        <f t="shared" si="42"/>
        <v>0</v>
      </c>
      <c r="AR59" s="45"/>
      <c r="AS59" s="43">
        <f t="shared" si="43"/>
        <v>0</v>
      </c>
      <c r="AT59" s="45"/>
      <c r="AU59" s="43">
        <f t="shared" si="44"/>
        <v>0</v>
      </c>
      <c r="AV59" s="45"/>
      <c r="AW59" s="43">
        <f t="shared" si="45"/>
        <v>0</v>
      </c>
      <c r="AX59" s="45"/>
      <c r="AY59" s="43">
        <f t="shared" si="46"/>
        <v>0</v>
      </c>
      <c r="AZ59" s="45"/>
      <c r="BA59" s="43">
        <f t="shared" si="47"/>
        <v>0</v>
      </c>
      <c r="BB59" s="45"/>
      <c r="BC59" s="43">
        <f t="shared" si="48"/>
        <v>0</v>
      </c>
      <c r="BD59" s="45"/>
      <c r="BE59" s="43">
        <f t="shared" si="49"/>
        <v>0</v>
      </c>
      <c r="BF59" s="45">
        <v>3</v>
      </c>
      <c r="BG59" s="43">
        <f t="shared" si="50"/>
        <v>55080.479999999996</v>
      </c>
      <c r="BH59" s="45"/>
      <c r="BI59" s="43">
        <f t="shared" si="51"/>
        <v>0</v>
      </c>
      <c r="BJ59" s="45"/>
      <c r="BK59" s="43">
        <f t="shared" si="52"/>
        <v>0</v>
      </c>
      <c r="BL59" s="45">
        <v>4</v>
      </c>
      <c r="BM59" s="43">
        <f t="shared" si="53"/>
        <v>73440.639999999999</v>
      </c>
      <c r="BN59" s="92">
        <v>20</v>
      </c>
      <c r="BO59" s="43">
        <f t="shared" si="54"/>
        <v>440643.83999999997</v>
      </c>
      <c r="BP59" s="45"/>
      <c r="BQ59" s="43">
        <f t="shared" si="55"/>
        <v>0</v>
      </c>
      <c r="BR59" s="86"/>
      <c r="BS59" s="43">
        <f t="shared" si="56"/>
        <v>0</v>
      </c>
      <c r="BT59" s="45"/>
      <c r="BU59" s="43">
        <f t="shared" si="57"/>
        <v>0</v>
      </c>
      <c r="BV59" s="45"/>
      <c r="BW59" s="43">
        <f t="shared" si="58"/>
        <v>0</v>
      </c>
      <c r="BX59" s="46">
        <v>9</v>
      </c>
      <c r="BY59" s="43">
        <f t="shared" si="59"/>
        <v>198289.72799999997</v>
      </c>
      <c r="BZ59" s="47">
        <v>-4.5</v>
      </c>
      <c r="CA59" s="47">
        <v>-99144.869999999981</v>
      </c>
      <c r="CB59" s="44">
        <v>5</v>
      </c>
      <c r="CC59" s="43">
        <f t="shared" si="60"/>
        <v>110160.95999999999</v>
      </c>
      <c r="CD59" s="45"/>
      <c r="CE59" s="43">
        <f t="shared" si="61"/>
        <v>0</v>
      </c>
      <c r="CF59" s="45"/>
      <c r="CG59" s="43">
        <f t="shared" si="62"/>
        <v>0</v>
      </c>
      <c r="CH59" s="45"/>
      <c r="CI59" s="43">
        <f t="shared" si="63"/>
        <v>0</v>
      </c>
      <c r="CJ59" s="43">
        <v>0</v>
      </c>
      <c r="CK59" s="43">
        <v>0</v>
      </c>
      <c r="CL59" s="45"/>
      <c r="CM59" s="43">
        <f t="shared" si="64"/>
        <v>0</v>
      </c>
      <c r="CN59" s="45"/>
      <c r="CO59" s="43">
        <f t="shared" si="65"/>
        <v>0</v>
      </c>
      <c r="CP59" s="45"/>
      <c r="CQ59" s="43">
        <f t="shared" si="66"/>
        <v>0</v>
      </c>
      <c r="CR59" s="45"/>
      <c r="CS59" s="43">
        <f t="shared" si="67"/>
        <v>0</v>
      </c>
      <c r="CT59" s="45"/>
      <c r="CU59" s="43">
        <f t="shared" si="68"/>
        <v>0</v>
      </c>
      <c r="CV59" s="85">
        <v>4</v>
      </c>
      <c r="CW59" s="43">
        <f t="shared" si="69"/>
        <v>116980.44799999999</v>
      </c>
      <c r="CX59" s="45"/>
      <c r="CY59" s="43">
        <f t="shared" si="70"/>
        <v>0</v>
      </c>
      <c r="CZ59" s="44"/>
      <c r="DA59" s="43">
        <f t="shared" si="71"/>
        <v>0</v>
      </c>
      <c r="DB59" s="44"/>
      <c r="DC59" s="43"/>
      <c r="DD59" s="49">
        <f t="shared" si="72"/>
        <v>97</v>
      </c>
      <c r="DE59" s="49">
        <f t="shared" si="72"/>
        <v>1949324.4159999995</v>
      </c>
    </row>
    <row r="60" spans="1:109" ht="30" hidden="1" x14ac:dyDescent="0.25">
      <c r="A60" s="23"/>
      <c r="B60" s="23">
        <v>31</v>
      </c>
      <c r="C60" s="108" t="s">
        <v>191</v>
      </c>
      <c r="D60" s="65" t="s">
        <v>192</v>
      </c>
      <c r="E60" s="38">
        <v>13520</v>
      </c>
      <c r="F60" s="39">
        <v>1.1599999999999999</v>
      </c>
      <c r="G60" s="39"/>
      <c r="H60" s="40">
        <v>1</v>
      </c>
      <c r="I60" s="41"/>
      <c r="J60" s="38">
        <v>1.4</v>
      </c>
      <c r="K60" s="38">
        <v>1.68</v>
      </c>
      <c r="L60" s="38">
        <v>2.23</v>
      </c>
      <c r="M60" s="42">
        <v>2.57</v>
      </c>
      <c r="N60" s="77">
        <v>0</v>
      </c>
      <c r="O60" s="43">
        <f t="shared" si="29"/>
        <v>0</v>
      </c>
      <c r="P60" s="45">
        <v>0</v>
      </c>
      <c r="Q60" s="43">
        <f t="shared" si="30"/>
        <v>0</v>
      </c>
      <c r="R60" s="45">
        <v>0</v>
      </c>
      <c r="S60" s="44">
        <f t="shared" si="31"/>
        <v>0</v>
      </c>
      <c r="T60" s="45">
        <v>0</v>
      </c>
      <c r="U60" s="43">
        <f t="shared" si="32"/>
        <v>0</v>
      </c>
      <c r="V60" s="45">
        <v>0</v>
      </c>
      <c r="W60" s="43">
        <f t="shared" si="33"/>
        <v>0</v>
      </c>
      <c r="X60" s="85"/>
      <c r="Y60" s="44">
        <f t="shared" si="34"/>
        <v>0</v>
      </c>
      <c r="Z60" s="78"/>
      <c r="AA60" s="43">
        <f t="shared" si="35"/>
        <v>0</v>
      </c>
      <c r="AB60" s="44"/>
      <c r="AC60" s="43">
        <f t="shared" si="36"/>
        <v>0</v>
      </c>
      <c r="AD60" s="45">
        <v>0</v>
      </c>
      <c r="AE60" s="43">
        <f t="shared" si="37"/>
        <v>0</v>
      </c>
      <c r="AF60" s="43">
        <v>0</v>
      </c>
      <c r="AG60" s="43">
        <v>0</v>
      </c>
      <c r="AH60" s="45"/>
      <c r="AI60" s="43">
        <f t="shared" si="38"/>
        <v>0</v>
      </c>
      <c r="AJ60" s="45">
        <v>0</v>
      </c>
      <c r="AK60" s="43">
        <f t="shared" si="39"/>
        <v>0</v>
      </c>
      <c r="AL60" s="85"/>
      <c r="AM60" s="43">
        <f t="shared" si="40"/>
        <v>0</v>
      </c>
      <c r="AN60" s="78"/>
      <c r="AO60" s="43">
        <f t="shared" si="41"/>
        <v>0</v>
      </c>
      <c r="AP60" s="45"/>
      <c r="AQ60" s="44">
        <f t="shared" si="42"/>
        <v>0</v>
      </c>
      <c r="AR60" s="45">
        <v>0</v>
      </c>
      <c r="AS60" s="43">
        <f t="shared" si="43"/>
        <v>0</v>
      </c>
      <c r="AT60" s="45">
        <v>0</v>
      </c>
      <c r="AU60" s="43">
        <f t="shared" si="44"/>
        <v>0</v>
      </c>
      <c r="AV60" s="45"/>
      <c r="AW60" s="43">
        <f t="shared" si="45"/>
        <v>0</v>
      </c>
      <c r="AX60" s="45"/>
      <c r="AY60" s="43">
        <f t="shared" si="46"/>
        <v>0</v>
      </c>
      <c r="AZ60" s="45"/>
      <c r="BA60" s="43">
        <f t="shared" si="47"/>
        <v>0</v>
      </c>
      <c r="BB60" s="45"/>
      <c r="BC60" s="43">
        <f t="shared" si="48"/>
        <v>0</v>
      </c>
      <c r="BD60" s="45">
        <v>0</v>
      </c>
      <c r="BE60" s="43">
        <f t="shared" si="49"/>
        <v>0</v>
      </c>
      <c r="BF60" s="45">
        <v>0</v>
      </c>
      <c r="BG60" s="43">
        <f t="shared" si="50"/>
        <v>0</v>
      </c>
      <c r="BH60" s="45">
        <v>0</v>
      </c>
      <c r="BI60" s="43">
        <f t="shared" si="51"/>
        <v>0</v>
      </c>
      <c r="BJ60" s="45">
        <v>0</v>
      </c>
      <c r="BK60" s="43">
        <f t="shared" si="52"/>
        <v>0</v>
      </c>
      <c r="BL60" s="45"/>
      <c r="BM60" s="43">
        <f t="shared" si="53"/>
        <v>0</v>
      </c>
      <c r="BN60" s="45">
        <v>0</v>
      </c>
      <c r="BO60" s="43">
        <f t="shared" si="54"/>
        <v>0</v>
      </c>
      <c r="BP60" s="45">
        <v>0</v>
      </c>
      <c r="BQ60" s="43">
        <f t="shared" si="55"/>
        <v>0</v>
      </c>
      <c r="BR60" s="86">
        <v>0</v>
      </c>
      <c r="BS60" s="43">
        <f t="shared" si="56"/>
        <v>0</v>
      </c>
      <c r="BT60" s="45">
        <v>0</v>
      </c>
      <c r="BU60" s="43">
        <f t="shared" si="57"/>
        <v>0</v>
      </c>
      <c r="BV60" s="45">
        <v>0</v>
      </c>
      <c r="BW60" s="43">
        <f t="shared" si="58"/>
        <v>0</v>
      </c>
      <c r="BX60" s="72"/>
      <c r="BY60" s="43">
        <f t="shared" si="59"/>
        <v>0</v>
      </c>
      <c r="BZ60" s="47">
        <v>0</v>
      </c>
      <c r="CA60" s="47">
        <v>0</v>
      </c>
      <c r="CB60" s="44"/>
      <c r="CC60" s="43">
        <f t="shared" si="60"/>
        <v>0</v>
      </c>
      <c r="CD60" s="45"/>
      <c r="CE60" s="43">
        <f t="shared" si="61"/>
        <v>0</v>
      </c>
      <c r="CF60" s="45">
        <v>0</v>
      </c>
      <c r="CG60" s="43">
        <f t="shared" si="62"/>
        <v>0</v>
      </c>
      <c r="CH60" s="45"/>
      <c r="CI60" s="43">
        <f t="shared" si="63"/>
        <v>0</v>
      </c>
      <c r="CJ60" s="43">
        <v>0</v>
      </c>
      <c r="CK60" s="43">
        <v>0</v>
      </c>
      <c r="CL60" s="45"/>
      <c r="CM60" s="43">
        <f t="shared" si="64"/>
        <v>0</v>
      </c>
      <c r="CN60" s="45">
        <v>0</v>
      </c>
      <c r="CO60" s="43">
        <f t="shared" si="65"/>
        <v>0</v>
      </c>
      <c r="CP60" s="45"/>
      <c r="CQ60" s="43">
        <f t="shared" si="66"/>
        <v>0</v>
      </c>
      <c r="CR60" s="45"/>
      <c r="CS60" s="43">
        <f t="shared" si="67"/>
        <v>0</v>
      </c>
      <c r="CT60" s="45">
        <v>3</v>
      </c>
      <c r="CU60" s="43">
        <f t="shared" si="68"/>
        <v>79043.327999999994</v>
      </c>
      <c r="CV60" s="45">
        <v>1</v>
      </c>
      <c r="CW60" s="43">
        <f t="shared" si="69"/>
        <v>34973.536</v>
      </c>
      <c r="CX60" s="45">
        <v>0</v>
      </c>
      <c r="CY60" s="43">
        <f t="shared" si="70"/>
        <v>0</v>
      </c>
      <c r="CZ60" s="44"/>
      <c r="DA60" s="43">
        <f t="shared" si="71"/>
        <v>0</v>
      </c>
      <c r="DB60" s="44"/>
      <c r="DC60" s="43"/>
      <c r="DD60" s="49">
        <f t="shared" si="72"/>
        <v>4</v>
      </c>
      <c r="DE60" s="49">
        <f t="shared" si="72"/>
        <v>114016.864</v>
      </c>
    </row>
    <row r="61" spans="1:109" ht="30" hidden="1" x14ac:dyDescent="0.25">
      <c r="A61" s="23"/>
      <c r="B61" s="23">
        <v>32</v>
      </c>
      <c r="C61" s="108" t="s">
        <v>193</v>
      </c>
      <c r="D61" s="65" t="s">
        <v>194</v>
      </c>
      <c r="E61" s="38">
        <v>13520</v>
      </c>
      <c r="F61" s="39">
        <v>0.97</v>
      </c>
      <c r="G61" s="39"/>
      <c r="H61" s="40">
        <v>1</v>
      </c>
      <c r="I61" s="41"/>
      <c r="J61" s="38">
        <v>1.4</v>
      </c>
      <c r="K61" s="38">
        <v>1.68</v>
      </c>
      <c r="L61" s="38">
        <v>2.23</v>
      </c>
      <c r="M61" s="42">
        <v>2.57</v>
      </c>
      <c r="N61" s="77"/>
      <c r="O61" s="43">
        <f t="shared" si="29"/>
        <v>0</v>
      </c>
      <c r="P61" s="45"/>
      <c r="Q61" s="43">
        <f t="shared" si="30"/>
        <v>0</v>
      </c>
      <c r="R61" s="45"/>
      <c r="S61" s="44">
        <f t="shared" si="31"/>
        <v>0</v>
      </c>
      <c r="T61" s="45"/>
      <c r="U61" s="43">
        <f t="shared" si="32"/>
        <v>0</v>
      </c>
      <c r="V61" s="45"/>
      <c r="W61" s="43">
        <f t="shared" si="33"/>
        <v>0</v>
      </c>
      <c r="X61" s="85"/>
      <c r="Y61" s="44">
        <f t="shared" si="34"/>
        <v>0</v>
      </c>
      <c r="Z61" s="78"/>
      <c r="AA61" s="43">
        <f t="shared" si="35"/>
        <v>0</v>
      </c>
      <c r="AB61" s="44"/>
      <c r="AC61" s="43">
        <f t="shared" si="36"/>
        <v>0</v>
      </c>
      <c r="AD61" s="45"/>
      <c r="AE61" s="43">
        <f t="shared" si="37"/>
        <v>0</v>
      </c>
      <c r="AF61" s="43">
        <v>0</v>
      </c>
      <c r="AG61" s="43">
        <v>0</v>
      </c>
      <c r="AH61" s="45"/>
      <c r="AI61" s="43">
        <f t="shared" si="38"/>
        <v>0</v>
      </c>
      <c r="AJ61" s="45"/>
      <c r="AK61" s="43">
        <f t="shared" si="39"/>
        <v>0</v>
      </c>
      <c r="AL61" s="45"/>
      <c r="AM61" s="43">
        <f t="shared" si="40"/>
        <v>0</v>
      </c>
      <c r="AN61" s="78"/>
      <c r="AO61" s="43">
        <f t="shared" si="41"/>
        <v>0</v>
      </c>
      <c r="AP61" s="45"/>
      <c r="AQ61" s="44">
        <f t="shared" si="42"/>
        <v>0</v>
      </c>
      <c r="AR61" s="45"/>
      <c r="AS61" s="43">
        <f t="shared" si="43"/>
        <v>0</v>
      </c>
      <c r="AT61" s="45"/>
      <c r="AU61" s="43">
        <f t="shared" si="44"/>
        <v>0</v>
      </c>
      <c r="AV61" s="45"/>
      <c r="AW61" s="43">
        <f t="shared" si="45"/>
        <v>0</v>
      </c>
      <c r="AX61" s="45"/>
      <c r="AY61" s="43">
        <f t="shared" si="46"/>
        <v>0</v>
      </c>
      <c r="AZ61" s="45"/>
      <c r="BA61" s="43">
        <f t="shared" si="47"/>
        <v>0</v>
      </c>
      <c r="BB61" s="45"/>
      <c r="BC61" s="43">
        <f t="shared" si="48"/>
        <v>0</v>
      </c>
      <c r="BD61" s="45"/>
      <c r="BE61" s="43">
        <f t="shared" si="49"/>
        <v>0</v>
      </c>
      <c r="BF61" s="45"/>
      <c r="BG61" s="43">
        <f t="shared" si="50"/>
        <v>0</v>
      </c>
      <c r="BH61" s="45"/>
      <c r="BI61" s="43">
        <f t="shared" si="51"/>
        <v>0</v>
      </c>
      <c r="BJ61" s="45"/>
      <c r="BK61" s="43">
        <f t="shared" si="52"/>
        <v>0</v>
      </c>
      <c r="BL61" s="45"/>
      <c r="BM61" s="43">
        <f t="shared" si="53"/>
        <v>0</v>
      </c>
      <c r="BN61" s="45"/>
      <c r="BO61" s="43">
        <f t="shared" si="54"/>
        <v>0</v>
      </c>
      <c r="BP61" s="45"/>
      <c r="BQ61" s="43">
        <f t="shared" si="55"/>
        <v>0</v>
      </c>
      <c r="BR61" s="86"/>
      <c r="BS61" s="43">
        <f t="shared" si="56"/>
        <v>0</v>
      </c>
      <c r="BT61" s="45"/>
      <c r="BU61" s="43">
        <f t="shared" si="57"/>
        <v>0</v>
      </c>
      <c r="BV61" s="45"/>
      <c r="BW61" s="43">
        <f t="shared" si="58"/>
        <v>0</v>
      </c>
      <c r="BX61" s="72"/>
      <c r="BY61" s="43">
        <f t="shared" si="59"/>
        <v>0</v>
      </c>
      <c r="BZ61" s="47">
        <v>0</v>
      </c>
      <c r="CA61" s="47">
        <v>0</v>
      </c>
      <c r="CB61" s="44"/>
      <c r="CC61" s="43">
        <f t="shared" si="60"/>
        <v>0</v>
      </c>
      <c r="CD61" s="45"/>
      <c r="CE61" s="43">
        <f t="shared" si="61"/>
        <v>0</v>
      </c>
      <c r="CF61" s="45"/>
      <c r="CG61" s="43">
        <f t="shared" si="62"/>
        <v>0</v>
      </c>
      <c r="CH61" s="45"/>
      <c r="CI61" s="43">
        <f t="shared" si="63"/>
        <v>0</v>
      </c>
      <c r="CJ61" s="43">
        <v>0</v>
      </c>
      <c r="CK61" s="43">
        <v>0</v>
      </c>
      <c r="CL61" s="45"/>
      <c r="CM61" s="43">
        <f t="shared" si="64"/>
        <v>0</v>
      </c>
      <c r="CN61" s="45"/>
      <c r="CO61" s="43">
        <f t="shared" si="65"/>
        <v>0</v>
      </c>
      <c r="CP61" s="45"/>
      <c r="CQ61" s="43">
        <f t="shared" si="66"/>
        <v>0</v>
      </c>
      <c r="CR61" s="45"/>
      <c r="CS61" s="43">
        <f t="shared" si="67"/>
        <v>0</v>
      </c>
      <c r="CT61" s="45"/>
      <c r="CU61" s="43">
        <f t="shared" si="68"/>
        <v>0</v>
      </c>
      <c r="CV61" s="45"/>
      <c r="CW61" s="43">
        <f t="shared" si="69"/>
        <v>0</v>
      </c>
      <c r="CX61" s="45"/>
      <c r="CY61" s="43">
        <f t="shared" si="70"/>
        <v>0</v>
      </c>
      <c r="CZ61" s="44"/>
      <c r="DA61" s="43">
        <f t="shared" si="71"/>
        <v>0</v>
      </c>
      <c r="DB61" s="44"/>
      <c r="DC61" s="43"/>
      <c r="DD61" s="49">
        <f t="shared" si="72"/>
        <v>0</v>
      </c>
      <c r="DE61" s="49">
        <f t="shared" si="72"/>
        <v>0</v>
      </c>
    </row>
    <row r="62" spans="1:109" ht="30" x14ac:dyDescent="0.25">
      <c r="A62" s="23"/>
      <c r="B62" s="23">
        <v>33</v>
      </c>
      <c r="C62" s="108" t="s">
        <v>195</v>
      </c>
      <c r="D62" s="37" t="s">
        <v>196</v>
      </c>
      <c r="E62" s="38">
        <v>13520</v>
      </c>
      <c r="F62" s="39">
        <v>0.52</v>
      </c>
      <c r="G62" s="39"/>
      <c r="H62" s="40">
        <v>1</v>
      </c>
      <c r="I62" s="41"/>
      <c r="J62" s="38">
        <v>1.4</v>
      </c>
      <c r="K62" s="38">
        <v>1.68</v>
      </c>
      <c r="L62" s="38">
        <v>2.23</v>
      </c>
      <c r="M62" s="42">
        <v>2.57</v>
      </c>
      <c r="N62" s="77">
        <v>4</v>
      </c>
      <c r="O62" s="43">
        <f t="shared" si="29"/>
        <v>39370.239999999998</v>
      </c>
      <c r="P62" s="45">
        <v>0</v>
      </c>
      <c r="Q62" s="43">
        <f t="shared" si="30"/>
        <v>0</v>
      </c>
      <c r="R62" s="45">
        <v>0</v>
      </c>
      <c r="S62" s="44">
        <f t="shared" si="31"/>
        <v>0</v>
      </c>
      <c r="T62" s="45">
        <v>0</v>
      </c>
      <c r="U62" s="43">
        <f t="shared" si="32"/>
        <v>0</v>
      </c>
      <c r="V62" s="45">
        <v>0</v>
      </c>
      <c r="W62" s="43">
        <f t="shared" si="33"/>
        <v>0</v>
      </c>
      <c r="X62" s="45"/>
      <c r="Y62" s="44">
        <f t="shared" si="34"/>
        <v>0</v>
      </c>
      <c r="Z62" s="78"/>
      <c r="AA62" s="43">
        <f t="shared" si="35"/>
        <v>0</v>
      </c>
      <c r="AB62" s="44"/>
      <c r="AC62" s="43">
        <f t="shared" si="36"/>
        <v>0</v>
      </c>
      <c r="AD62" s="45">
        <f>30+11+12+6</f>
        <v>59</v>
      </c>
      <c r="AE62" s="43">
        <f t="shared" si="37"/>
        <v>580711.04</v>
      </c>
      <c r="AF62" s="43">
        <v>5.8333333333333286</v>
      </c>
      <c r="AG62" s="43">
        <v>52493.653333333321</v>
      </c>
      <c r="AH62" s="45">
        <v>0</v>
      </c>
      <c r="AI62" s="43">
        <f t="shared" si="38"/>
        <v>0</v>
      </c>
      <c r="AJ62" s="45">
        <v>0</v>
      </c>
      <c r="AK62" s="43">
        <f t="shared" si="39"/>
        <v>0</v>
      </c>
      <c r="AL62" s="85">
        <v>19</v>
      </c>
      <c r="AM62" s="43">
        <f t="shared" si="40"/>
        <v>224410.36799999999</v>
      </c>
      <c r="AN62" s="78"/>
      <c r="AO62" s="43">
        <f t="shared" si="41"/>
        <v>0</v>
      </c>
      <c r="AP62" s="45"/>
      <c r="AQ62" s="44">
        <f t="shared" si="42"/>
        <v>0</v>
      </c>
      <c r="AR62" s="45">
        <v>0</v>
      </c>
      <c r="AS62" s="43">
        <f t="shared" si="43"/>
        <v>0</v>
      </c>
      <c r="AT62" s="45"/>
      <c r="AU62" s="43">
        <f t="shared" si="44"/>
        <v>0</v>
      </c>
      <c r="AV62" s="45"/>
      <c r="AW62" s="43">
        <f t="shared" si="45"/>
        <v>0</v>
      </c>
      <c r="AX62" s="45"/>
      <c r="AY62" s="43">
        <f t="shared" si="46"/>
        <v>0</v>
      </c>
      <c r="AZ62" s="45"/>
      <c r="BA62" s="43">
        <f t="shared" si="47"/>
        <v>0</v>
      </c>
      <c r="BB62" s="45"/>
      <c r="BC62" s="43">
        <f t="shared" si="48"/>
        <v>0</v>
      </c>
      <c r="BD62" s="45"/>
      <c r="BE62" s="43">
        <f t="shared" si="49"/>
        <v>0</v>
      </c>
      <c r="BF62" s="45">
        <v>0</v>
      </c>
      <c r="BG62" s="43">
        <f t="shared" si="50"/>
        <v>0</v>
      </c>
      <c r="BH62" s="45">
        <v>0</v>
      </c>
      <c r="BI62" s="43">
        <f t="shared" si="51"/>
        <v>0</v>
      </c>
      <c r="BJ62" s="45"/>
      <c r="BK62" s="43">
        <f t="shared" si="52"/>
        <v>0</v>
      </c>
      <c r="BL62" s="45"/>
      <c r="BM62" s="43">
        <f t="shared" si="53"/>
        <v>0</v>
      </c>
      <c r="BN62" s="45">
        <v>0</v>
      </c>
      <c r="BO62" s="43">
        <f t="shared" si="54"/>
        <v>0</v>
      </c>
      <c r="BP62" s="45">
        <v>0</v>
      </c>
      <c r="BQ62" s="43">
        <f t="shared" si="55"/>
        <v>0</v>
      </c>
      <c r="BR62" s="86">
        <v>72</v>
      </c>
      <c r="BS62" s="43">
        <f t="shared" si="56"/>
        <v>850397.18399999989</v>
      </c>
      <c r="BT62" s="45"/>
      <c r="BU62" s="43">
        <f t="shared" si="57"/>
        <v>0</v>
      </c>
      <c r="BV62" s="45"/>
      <c r="BW62" s="43">
        <f t="shared" si="58"/>
        <v>0</v>
      </c>
      <c r="BX62" s="72">
        <v>19</v>
      </c>
      <c r="BY62" s="43">
        <f t="shared" si="59"/>
        <v>224410.36799999999</v>
      </c>
      <c r="BZ62" s="47">
        <v>4.1666666666666679</v>
      </c>
      <c r="CA62" s="47">
        <v>49212.760000000097</v>
      </c>
      <c r="CB62" s="44">
        <v>14</v>
      </c>
      <c r="CC62" s="43">
        <f t="shared" si="60"/>
        <v>165355.008</v>
      </c>
      <c r="CD62" s="45"/>
      <c r="CE62" s="43">
        <f t="shared" si="61"/>
        <v>0</v>
      </c>
      <c r="CF62" s="45"/>
      <c r="CG62" s="43">
        <f t="shared" si="62"/>
        <v>0</v>
      </c>
      <c r="CH62" s="45"/>
      <c r="CI62" s="43">
        <f t="shared" si="63"/>
        <v>0</v>
      </c>
      <c r="CJ62" s="43">
        <v>0</v>
      </c>
      <c r="CK62" s="43">
        <v>0</v>
      </c>
      <c r="CL62" s="45"/>
      <c r="CM62" s="43">
        <f t="shared" si="64"/>
        <v>0</v>
      </c>
      <c r="CN62" s="45">
        <v>2</v>
      </c>
      <c r="CO62" s="43">
        <f t="shared" si="65"/>
        <v>23622.144</v>
      </c>
      <c r="CP62" s="45"/>
      <c r="CQ62" s="43">
        <f t="shared" si="66"/>
        <v>0</v>
      </c>
      <c r="CR62" s="45"/>
      <c r="CS62" s="43">
        <f t="shared" si="67"/>
        <v>0</v>
      </c>
      <c r="CT62" s="45">
        <v>5</v>
      </c>
      <c r="CU62" s="43">
        <f t="shared" si="68"/>
        <v>59055.360000000001</v>
      </c>
      <c r="CV62" s="85">
        <v>10</v>
      </c>
      <c r="CW62" s="43">
        <f t="shared" si="69"/>
        <v>156777.92000000001</v>
      </c>
      <c r="CX62" s="85"/>
      <c r="CY62" s="43">
        <f t="shared" si="70"/>
        <v>0</v>
      </c>
      <c r="CZ62" s="44"/>
      <c r="DA62" s="43">
        <f t="shared" si="71"/>
        <v>0</v>
      </c>
      <c r="DB62" s="44"/>
      <c r="DC62" s="43"/>
      <c r="DD62" s="49">
        <f t="shared" si="72"/>
        <v>204</v>
      </c>
      <c r="DE62" s="49">
        <f t="shared" si="72"/>
        <v>2324109.6319999998</v>
      </c>
    </row>
    <row r="63" spans="1:109" ht="30" x14ac:dyDescent="0.25">
      <c r="A63" s="23"/>
      <c r="B63" s="23">
        <v>34</v>
      </c>
      <c r="C63" s="108" t="s">
        <v>197</v>
      </c>
      <c r="D63" s="37" t="s">
        <v>198</v>
      </c>
      <c r="E63" s="38">
        <v>13520</v>
      </c>
      <c r="F63" s="39">
        <v>0.65</v>
      </c>
      <c r="G63" s="39"/>
      <c r="H63" s="40">
        <v>1</v>
      </c>
      <c r="I63" s="41"/>
      <c r="J63" s="38">
        <v>1.4</v>
      </c>
      <c r="K63" s="38">
        <v>1.68</v>
      </c>
      <c r="L63" s="38">
        <v>2.23</v>
      </c>
      <c r="M63" s="42">
        <v>2.57</v>
      </c>
      <c r="N63" s="77">
        <v>8</v>
      </c>
      <c r="O63" s="43">
        <f t="shared" si="29"/>
        <v>98425.599999999991</v>
      </c>
      <c r="P63" s="77"/>
      <c r="Q63" s="43">
        <f t="shared" si="30"/>
        <v>0</v>
      </c>
      <c r="R63" s="77"/>
      <c r="S63" s="44">
        <f t="shared" si="31"/>
        <v>0</v>
      </c>
      <c r="T63" s="77"/>
      <c r="U63" s="43">
        <f t="shared" si="32"/>
        <v>0</v>
      </c>
      <c r="V63" s="77"/>
      <c r="W63" s="43">
        <f t="shared" si="33"/>
        <v>0</v>
      </c>
      <c r="X63" s="45"/>
      <c r="Y63" s="44">
        <f t="shared" si="34"/>
        <v>0</v>
      </c>
      <c r="Z63" s="78"/>
      <c r="AA63" s="43">
        <f t="shared" si="35"/>
        <v>0</v>
      </c>
      <c r="AB63" s="77"/>
      <c r="AC63" s="43">
        <f t="shared" si="36"/>
        <v>0</v>
      </c>
      <c r="AD63" s="77">
        <f>25+9+8</f>
        <v>42</v>
      </c>
      <c r="AE63" s="43">
        <f t="shared" si="37"/>
        <v>516734.39999999997</v>
      </c>
      <c r="AF63" s="79">
        <v>7.6666666666666643</v>
      </c>
      <c r="AG63" s="79">
        <v>94324.533333333617</v>
      </c>
      <c r="AH63" s="77"/>
      <c r="AI63" s="43">
        <f t="shared" si="38"/>
        <v>0</v>
      </c>
      <c r="AJ63" s="77"/>
      <c r="AK63" s="43">
        <f t="shared" si="39"/>
        <v>0</v>
      </c>
      <c r="AL63" s="77"/>
      <c r="AM63" s="43">
        <f t="shared" si="40"/>
        <v>0</v>
      </c>
      <c r="AN63" s="78"/>
      <c r="AO63" s="43">
        <f t="shared" si="41"/>
        <v>0</v>
      </c>
      <c r="AP63" s="77"/>
      <c r="AQ63" s="44">
        <f t="shared" si="42"/>
        <v>0</v>
      </c>
      <c r="AR63" s="77"/>
      <c r="AS63" s="43">
        <f t="shared" si="43"/>
        <v>0</v>
      </c>
      <c r="AT63" s="77"/>
      <c r="AU63" s="43">
        <f t="shared" si="44"/>
        <v>0</v>
      </c>
      <c r="AV63" s="77"/>
      <c r="AW63" s="43">
        <f t="shared" si="45"/>
        <v>0</v>
      </c>
      <c r="AX63" s="77"/>
      <c r="AY63" s="43">
        <f t="shared" si="46"/>
        <v>0</v>
      </c>
      <c r="AZ63" s="77"/>
      <c r="BA63" s="43">
        <f t="shared" si="47"/>
        <v>0</v>
      </c>
      <c r="BB63" s="77"/>
      <c r="BC63" s="43">
        <f t="shared" si="48"/>
        <v>0</v>
      </c>
      <c r="BD63" s="77"/>
      <c r="BE63" s="43">
        <f t="shared" si="49"/>
        <v>0</v>
      </c>
      <c r="BF63" s="77"/>
      <c r="BG63" s="43">
        <f t="shared" si="50"/>
        <v>0</v>
      </c>
      <c r="BH63" s="77"/>
      <c r="BI63" s="43">
        <f t="shared" si="51"/>
        <v>0</v>
      </c>
      <c r="BJ63" s="77"/>
      <c r="BK63" s="43">
        <f t="shared" si="52"/>
        <v>0</v>
      </c>
      <c r="BL63" s="77">
        <v>70</v>
      </c>
      <c r="BM63" s="43">
        <f t="shared" si="53"/>
        <v>861224</v>
      </c>
      <c r="BN63" s="77"/>
      <c r="BO63" s="43">
        <f t="shared" si="54"/>
        <v>0</v>
      </c>
      <c r="BP63" s="77"/>
      <c r="BQ63" s="43">
        <f t="shared" si="55"/>
        <v>0</v>
      </c>
      <c r="BR63" s="88">
        <v>118</v>
      </c>
      <c r="BS63" s="43">
        <f t="shared" si="56"/>
        <v>1742133.1199999999</v>
      </c>
      <c r="BT63" s="77"/>
      <c r="BU63" s="43">
        <f t="shared" si="57"/>
        <v>0</v>
      </c>
      <c r="BV63" s="82"/>
      <c r="BW63" s="43">
        <f t="shared" si="58"/>
        <v>0</v>
      </c>
      <c r="BX63" s="80">
        <v>10</v>
      </c>
      <c r="BY63" s="43">
        <f t="shared" si="59"/>
        <v>147638.39999999999</v>
      </c>
      <c r="BZ63" s="81">
        <v>1.6666666666666661</v>
      </c>
      <c r="CA63" s="81">
        <v>24606.400000000009</v>
      </c>
      <c r="CB63" s="87">
        <v>65</v>
      </c>
      <c r="CC63" s="43">
        <f t="shared" si="60"/>
        <v>959649.6</v>
      </c>
      <c r="CD63" s="77"/>
      <c r="CE63" s="43">
        <f t="shared" si="61"/>
        <v>0</v>
      </c>
      <c r="CF63" s="82"/>
      <c r="CG63" s="43">
        <f t="shared" si="62"/>
        <v>0</v>
      </c>
      <c r="CH63" s="77"/>
      <c r="CI63" s="43">
        <f t="shared" si="63"/>
        <v>0</v>
      </c>
      <c r="CJ63" s="79">
        <v>0</v>
      </c>
      <c r="CK63" s="79">
        <v>0</v>
      </c>
      <c r="CL63" s="77"/>
      <c r="CM63" s="43">
        <f t="shared" si="64"/>
        <v>0</v>
      </c>
      <c r="CN63" s="77">
        <v>7</v>
      </c>
      <c r="CO63" s="43">
        <f t="shared" si="65"/>
        <v>103346.87999999999</v>
      </c>
      <c r="CP63" s="77"/>
      <c r="CQ63" s="43">
        <f t="shared" si="66"/>
        <v>0</v>
      </c>
      <c r="CR63" s="77">
        <v>1</v>
      </c>
      <c r="CS63" s="43">
        <f t="shared" si="67"/>
        <v>14763.84</v>
      </c>
      <c r="CT63" s="77"/>
      <c r="CU63" s="43">
        <f t="shared" si="68"/>
        <v>0</v>
      </c>
      <c r="CV63" s="77">
        <v>58</v>
      </c>
      <c r="CW63" s="43">
        <f t="shared" si="69"/>
        <v>1136639.92</v>
      </c>
      <c r="CX63" s="77"/>
      <c r="CY63" s="43">
        <f t="shared" si="70"/>
        <v>0</v>
      </c>
      <c r="CZ63" s="44"/>
      <c r="DA63" s="43">
        <f t="shared" si="71"/>
        <v>0</v>
      </c>
      <c r="DB63" s="44"/>
      <c r="DC63" s="43"/>
      <c r="DD63" s="49">
        <f t="shared" si="72"/>
        <v>379</v>
      </c>
      <c r="DE63" s="49">
        <f t="shared" si="72"/>
        <v>5580555.7599999998</v>
      </c>
    </row>
    <row r="64" spans="1:109" s="210" customFormat="1" ht="15.75" x14ac:dyDescent="0.25">
      <c r="A64" s="209">
        <v>13</v>
      </c>
      <c r="B64" s="209"/>
      <c r="C64" s="64"/>
      <c r="D64" s="177" t="s">
        <v>199</v>
      </c>
      <c r="E64" s="38">
        <v>13520</v>
      </c>
      <c r="F64" s="206">
        <v>0.8</v>
      </c>
      <c r="G64" s="206"/>
      <c r="H64" s="26">
        <v>1</v>
      </c>
      <c r="I64" s="75"/>
      <c r="J64" s="185">
        <v>1.4</v>
      </c>
      <c r="K64" s="185">
        <v>1.68</v>
      </c>
      <c r="L64" s="185">
        <v>2.23</v>
      </c>
      <c r="M64" s="186">
        <v>2.57</v>
      </c>
      <c r="N64" s="207">
        <f>SUM(N65:N67)</f>
        <v>80</v>
      </c>
      <c r="O64" s="207">
        <f t="shared" ref="O64:CD64" si="73">SUM(O65:O67)</f>
        <v>1247733.76</v>
      </c>
      <c r="P64" s="207">
        <f t="shared" si="73"/>
        <v>0</v>
      </c>
      <c r="Q64" s="207">
        <f t="shared" si="73"/>
        <v>0</v>
      </c>
      <c r="R64" s="207">
        <f t="shared" si="73"/>
        <v>0</v>
      </c>
      <c r="S64" s="207">
        <f t="shared" si="73"/>
        <v>0</v>
      </c>
      <c r="T64" s="207">
        <f t="shared" si="73"/>
        <v>0</v>
      </c>
      <c r="U64" s="207">
        <f t="shared" si="73"/>
        <v>0</v>
      </c>
      <c r="V64" s="207">
        <f t="shared" si="73"/>
        <v>0</v>
      </c>
      <c r="W64" s="207">
        <f t="shared" si="73"/>
        <v>0</v>
      </c>
      <c r="X64" s="207">
        <f t="shared" si="73"/>
        <v>0</v>
      </c>
      <c r="Y64" s="207">
        <f t="shared" si="73"/>
        <v>0</v>
      </c>
      <c r="Z64" s="207">
        <f t="shared" si="73"/>
        <v>0</v>
      </c>
      <c r="AA64" s="207">
        <f t="shared" si="73"/>
        <v>0</v>
      </c>
      <c r="AB64" s="207">
        <f t="shared" si="73"/>
        <v>20</v>
      </c>
      <c r="AC64" s="207">
        <f t="shared" si="73"/>
        <v>311933.44</v>
      </c>
      <c r="AD64" s="207">
        <f t="shared" si="73"/>
        <v>0</v>
      </c>
      <c r="AE64" s="207">
        <f t="shared" si="73"/>
        <v>0</v>
      </c>
      <c r="AF64" s="207">
        <v>0</v>
      </c>
      <c r="AG64" s="207">
        <v>0</v>
      </c>
      <c r="AH64" s="207">
        <f t="shared" si="73"/>
        <v>37</v>
      </c>
      <c r="AI64" s="207">
        <f t="shared" si="73"/>
        <v>577076.86399999994</v>
      </c>
      <c r="AJ64" s="207">
        <f t="shared" si="73"/>
        <v>0</v>
      </c>
      <c r="AK64" s="207">
        <f t="shared" si="73"/>
        <v>0</v>
      </c>
      <c r="AL64" s="207">
        <f t="shared" si="73"/>
        <v>150</v>
      </c>
      <c r="AM64" s="207">
        <f t="shared" si="73"/>
        <v>2807400.96</v>
      </c>
      <c r="AN64" s="207">
        <f t="shared" si="73"/>
        <v>0</v>
      </c>
      <c r="AO64" s="207">
        <f t="shared" si="73"/>
        <v>0</v>
      </c>
      <c r="AP64" s="207">
        <f t="shared" si="73"/>
        <v>85</v>
      </c>
      <c r="AQ64" s="207">
        <f t="shared" si="73"/>
        <v>1325717.1199999999</v>
      </c>
      <c r="AR64" s="207">
        <f t="shared" si="73"/>
        <v>0</v>
      </c>
      <c r="AS64" s="207">
        <f t="shared" si="73"/>
        <v>0</v>
      </c>
      <c r="AT64" s="207">
        <f t="shared" si="73"/>
        <v>0</v>
      </c>
      <c r="AU64" s="207">
        <f t="shared" si="73"/>
        <v>0</v>
      </c>
      <c r="AV64" s="207">
        <f t="shared" si="73"/>
        <v>0</v>
      </c>
      <c r="AW64" s="207">
        <f t="shared" si="73"/>
        <v>0</v>
      </c>
      <c r="AX64" s="207">
        <f t="shared" si="73"/>
        <v>0</v>
      </c>
      <c r="AY64" s="207">
        <f t="shared" si="73"/>
        <v>0</v>
      </c>
      <c r="AZ64" s="207">
        <f t="shared" si="73"/>
        <v>40</v>
      </c>
      <c r="BA64" s="207">
        <f t="shared" si="73"/>
        <v>623866.88</v>
      </c>
      <c r="BB64" s="207">
        <f t="shared" si="73"/>
        <v>0</v>
      </c>
      <c r="BC64" s="207">
        <f t="shared" si="73"/>
        <v>0</v>
      </c>
      <c r="BD64" s="207">
        <f t="shared" si="73"/>
        <v>119</v>
      </c>
      <c r="BE64" s="207">
        <f t="shared" si="73"/>
        <v>1856003.9680000001</v>
      </c>
      <c r="BF64" s="207">
        <f t="shared" si="73"/>
        <v>305</v>
      </c>
      <c r="BG64" s="207">
        <f t="shared" si="73"/>
        <v>4756984.96</v>
      </c>
      <c r="BH64" s="207">
        <f t="shared" si="73"/>
        <v>20</v>
      </c>
      <c r="BI64" s="207">
        <f t="shared" si="73"/>
        <v>311933.44</v>
      </c>
      <c r="BJ64" s="207">
        <f t="shared" si="73"/>
        <v>0</v>
      </c>
      <c r="BK64" s="207">
        <f t="shared" si="73"/>
        <v>0</v>
      </c>
      <c r="BL64" s="207">
        <f t="shared" si="73"/>
        <v>355</v>
      </c>
      <c r="BM64" s="207">
        <f t="shared" si="73"/>
        <v>5536818.5599999996</v>
      </c>
      <c r="BN64" s="207">
        <f t="shared" si="73"/>
        <v>0</v>
      </c>
      <c r="BO64" s="207">
        <f t="shared" si="73"/>
        <v>0</v>
      </c>
      <c r="BP64" s="207">
        <f t="shared" si="73"/>
        <v>0</v>
      </c>
      <c r="BQ64" s="207">
        <f t="shared" si="73"/>
        <v>0</v>
      </c>
      <c r="BR64" s="207">
        <f t="shared" si="73"/>
        <v>0</v>
      </c>
      <c r="BS64" s="207">
        <f t="shared" si="73"/>
        <v>0</v>
      </c>
      <c r="BT64" s="207">
        <f t="shared" si="73"/>
        <v>0</v>
      </c>
      <c r="BU64" s="207">
        <f t="shared" si="73"/>
        <v>0</v>
      </c>
      <c r="BV64" s="207">
        <f t="shared" si="73"/>
        <v>0</v>
      </c>
      <c r="BW64" s="207">
        <f t="shared" si="73"/>
        <v>0</v>
      </c>
      <c r="BX64" s="208">
        <f t="shared" si="73"/>
        <v>235</v>
      </c>
      <c r="BY64" s="207">
        <f t="shared" si="73"/>
        <v>4398261.5040000007</v>
      </c>
      <c r="BZ64" s="101">
        <v>15.166666666666686</v>
      </c>
      <c r="CA64" s="101">
        <v>283860.18999997806</v>
      </c>
      <c r="CB64" s="207">
        <f t="shared" si="73"/>
        <v>176</v>
      </c>
      <c r="CC64" s="207">
        <f t="shared" si="73"/>
        <v>3294017.1264</v>
      </c>
      <c r="CD64" s="207">
        <f t="shared" si="73"/>
        <v>80</v>
      </c>
      <c r="CE64" s="207">
        <f t="shared" ref="CE64:DE64" si="74">SUM(CE65:CE67)</f>
        <v>1497280.5119999999</v>
      </c>
      <c r="CF64" s="207">
        <f t="shared" si="74"/>
        <v>100</v>
      </c>
      <c r="CG64" s="207">
        <f t="shared" si="74"/>
        <v>1871600.6399999999</v>
      </c>
      <c r="CH64" s="207">
        <f t="shared" si="74"/>
        <v>25</v>
      </c>
      <c r="CI64" s="207">
        <f t="shared" si="74"/>
        <v>467900.15999999997</v>
      </c>
      <c r="CJ64" s="207">
        <v>-17.833333333333336</v>
      </c>
      <c r="CK64" s="207">
        <v>-333768.77</v>
      </c>
      <c r="CL64" s="207">
        <f t="shared" si="74"/>
        <v>196</v>
      </c>
      <c r="CM64" s="207">
        <f t="shared" si="74"/>
        <v>3668337.2544</v>
      </c>
      <c r="CN64" s="207">
        <f t="shared" si="74"/>
        <v>4</v>
      </c>
      <c r="CO64" s="207">
        <f t="shared" si="74"/>
        <v>74864.025599999994</v>
      </c>
      <c r="CP64" s="207">
        <f t="shared" si="74"/>
        <v>70</v>
      </c>
      <c r="CQ64" s="207">
        <f t="shared" si="74"/>
        <v>1310120.4479999999</v>
      </c>
      <c r="CR64" s="207">
        <f t="shared" si="74"/>
        <v>100</v>
      </c>
      <c r="CS64" s="207">
        <f t="shared" si="74"/>
        <v>1871600.6399999999</v>
      </c>
      <c r="CT64" s="207">
        <f t="shared" si="74"/>
        <v>10</v>
      </c>
      <c r="CU64" s="207">
        <f t="shared" si="74"/>
        <v>187160.06399999998</v>
      </c>
      <c r="CV64" s="207">
        <f t="shared" si="74"/>
        <v>127</v>
      </c>
      <c r="CW64" s="207">
        <f t="shared" si="74"/>
        <v>3155095.3407999999</v>
      </c>
      <c r="CX64" s="207">
        <f t="shared" si="74"/>
        <v>72</v>
      </c>
      <c r="CY64" s="207">
        <f t="shared" si="74"/>
        <v>2061434.4192000001</v>
      </c>
      <c r="CZ64" s="207">
        <f t="shared" si="74"/>
        <v>0</v>
      </c>
      <c r="DA64" s="207">
        <f t="shared" si="74"/>
        <v>0</v>
      </c>
      <c r="DB64" s="207">
        <f t="shared" si="74"/>
        <v>0</v>
      </c>
      <c r="DC64" s="207">
        <f t="shared" si="74"/>
        <v>0</v>
      </c>
      <c r="DD64" s="207">
        <f t="shared" si="74"/>
        <v>2406</v>
      </c>
      <c r="DE64" s="207">
        <f t="shared" si="74"/>
        <v>43213142.086400017</v>
      </c>
    </row>
    <row r="65" spans="1:109" ht="30" x14ac:dyDescent="0.25">
      <c r="A65" s="23"/>
      <c r="B65" s="23">
        <v>35</v>
      </c>
      <c r="C65" s="108" t="s">
        <v>200</v>
      </c>
      <c r="D65" s="37" t="s">
        <v>201</v>
      </c>
      <c r="E65" s="38">
        <v>13520</v>
      </c>
      <c r="F65" s="39">
        <v>0.8</v>
      </c>
      <c r="G65" s="39"/>
      <c r="H65" s="213">
        <v>1.03</v>
      </c>
      <c r="I65" s="93"/>
      <c r="J65" s="38">
        <v>1.4</v>
      </c>
      <c r="K65" s="38">
        <v>1.68</v>
      </c>
      <c r="L65" s="38">
        <v>2.23</v>
      </c>
      <c r="M65" s="42">
        <v>2.57</v>
      </c>
      <c r="N65" s="77">
        <v>80</v>
      </c>
      <c r="O65" s="43">
        <f>SUM(N65*$E65*$F65*$H65*$J65*$O$11)</f>
        <v>1247733.76</v>
      </c>
      <c r="P65" s="45"/>
      <c r="Q65" s="43">
        <f>SUM(P65*$E65*$F65*$H65*$J65*$Q$11)</f>
        <v>0</v>
      </c>
      <c r="R65" s="45"/>
      <c r="S65" s="44">
        <f>SUM(R65*$E65*$F65*$H65*$J65*$S$11)</f>
        <v>0</v>
      </c>
      <c r="T65" s="45"/>
      <c r="U65" s="43">
        <f>SUM(T65*$E65*$F65*$H65*$J65*$U$11)</f>
        <v>0</v>
      </c>
      <c r="V65" s="45"/>
      <c r="W65" s="43">
        <f>SUM(V65*$E65*$F65*$H65*$J65*$W$11)</f>
        <v>0</v>
      </c>
      <c r="X65" s="45"/>
      <c r="Y65" s="44">
        <f>SUM(X65*$E65*$F65*$H65*$J65*$Y$11)</f>
        <v>0</v>
      </c>
      <c r="Z65" s="78"/>
      <c r="AA65" s="43">
        <f>SUM(Z65*$E65*$F65*$H65*$J65*$AA$11)</f>
        <v>0</v>
      </c>
      <c r="AB65" s="44">
        <v>20</v>
      </c>
      <c r="AC65" s="43">
        <f>SUM(AB65*$E65*$F65*$H65*$J65*$AC$11)</f>
        <v>311933.44</v>
      </c>
      <c r="AD65" s="45"/>
      <c r="AE65" s="43">
        <f>SUM(AD65*$E65*$F65*$H65*$J65*$AE$11)</f>
        <v>0</v>
      </c>
      <c r="AF65" s="43">
        <v>0</v>
      </c>
      <c r="AG65" s="43">
        <v>0</v>
      </c>
      <c r="AH65" s="45">
        <v>37</v>
      </c>
      <c r="AI65" s="43">
        <f>SUM(AH65*$E65*$F65*$H65*$J65*$AI$11)</f>
        <v>577076.86399999994</v>
      </c>
      <c r="AJ65" s="45"/>
      <c r="AK65" s="43">
        <f>AJ65*$E65*$F65*$H65*$K65*$AK$11</f>
        <v>0</v>
      </c>
      <c r="AL65" s="85">
        <v>150</v>
      </c>
      <c r="AM65" s="43">
        <f>AL65*$E65*$F65*$H65*$K65*$AM$11</f>
        <v>2807400.96</v>
      </c>
      <c r="AN65" s="78"/>
      <c r="AO65" s="43">
        <f>SUM(AN65*$E65*$F65*$H65*$J65*$AO$11)</f>
        <v>0</v>
      </c>
      <c r="AP65" s="45">
        <v>85</v>
      </c>
      <c r="AQ65" s="44">
        <f>SUM(AP65*$E65*$F65*$H65*$J65*$AQ$11)</f>
        <v>1325717.1199999999</v>
      </c>
      <c r="AR65" s="45"/>
      <c r="AS65" s="43">
        <f>SUM(AR65*$E65*$F65*$H65*$J65*$AS$11)</f>
        <v>0</v>
      </c>
      <c r="AT65" s="45"/>
      <c r="AU65" s="43">
        <f>SUM(AT65*$E65*$F65*$H65*$J65*$AU$11)</f>
        <v>0</v>
      </c>
      <c r="AV65" s="45"/>
      <c r="AW65" s="43">
        <f>SUM(AV65*$E65*$F65*$H65*$J65*$AW$11)</f>
        <v>0</v>
      </c>
      <c r="AX65" s="45"/>
      <c r="AY65" s="43">
        <f>SUM(AX65*$E65*$F65*$H65*$J65*$AY$11)</f>
        <v>0</v>
      </c>
      <c r="AZ65" s="45">
        <v>40</v>
      </c>
      <c r="BA65" s="43">
        <f>SUM(AZ65*$E65*$F65*$H65*$J65*$BA$11)</f>
        <v>623866.88</v>
      </c>
      <c r="BB65" s="45"/>
      <c r="BC65" s="43">
        <f>SUM(BB65*$E65*$F65*$H65*$J65*$BC$11)</f>
        <v>0</v>
      </c>
      <c r="BD65" s="45">
        <v>119</v>
      </c>
      <c r="BE65" s="43">
        <f>SUM(BD65*$E65*$F65*$H65*$J65*$BE$11)</f>
        <v>1856003.9680000001</v>
      </c>
      <c r="BF65" s="44">
        <v>305</v>
      </c>
      <c r="BG65" s="43">
        <f>SUM(BF65*$E65*$F65*$H65*$J65*$BG$11)</f>
        <v>4756984.96</v>
      </c>
      <c r="BH65" s="45">
        <v>20</v>
      </c>
      <c r="BI65" s="43">
        <f>SUM(BH65*$E65*$F65*$H65*$J65*$BI$11)</f>
        <v>311933.44</v>
      </c>
      <c r="BJ65" s="45"/>
      <c r="BK65" s="43">
        <f>SUM(BJ65*$E65*$F65*$H65*$J65*$BK$11)</f>
        <v>0</v>
      </c>
      <c r="BL65" s="45">
        <f>355</f>
        <v>355</v>
      </c>
      <c r="BM65" s="43">
        <f>SUM(BL65*$E65*$F65*$H65*$J65*$BM$11)</f>
        <v>5536818.5599999996</v>
      </c>
      <c r="BN65" s="85"/>
      <c r="BO65" s="43">
        <f>BN65*$E65*$F65*$H65*$K65*$BO$11</f>
        <v>0</v>
      </c>
      <c r="BP65" s="85"/>
      <c r="BQ65" s="43">
        <f>BP65*$E65*$F65*$H65*$K65*$BQ$11</f>
        <v>0</v>
      </c>
      <c r="BR65" s="86"/>
      <c r="BS65" s="43">
        <f>BR65*$E65*$F65*$H65*$K65*$BS$11</f>
        <v>0</v>
      </c>
      <c r="BT65" s="85"/>
      <c r="BU65" s="43">
        <f>BT65*$E65*$F65*$H65*$K65*$BU$11</f>
        <v>0</v>
      </c>
      <c r="BV65" s="45"/>
      <c r="BW65" s="43">
        <f>BV65*$E65*$F65*$H65*$K65*$BW$11</f>
        <v>0</v>
      </c>
      <c r="BX65" s="46">
        <v>235</v>
      </c>
      <c r="BY65" s="43">
        <f>BX65*$E65*$F65*$H65*$K65*$BY$11</f>
        <v>4398261.5040000007</v>
      </c>
      <c r="BZ65" s="47">
        <v>15.166666666666686</v>
      </c>
      <c r="CA65" s="47">
        <v>283860.18999997806</v>
      </c>
      <c r="CB65" s="45">
        <v>176</v>
      </c>
      <c r="CC65" s="43">
        <f>CB65*$E65*$F65*$H65*$K65*$CC$11</f>
        <v>3294017.1264</v>
      </c>
      <c r="CD65" s="85">
        <v>80</v>
      </c>
      <c r="CE65" s="43">
        <f>CD65*$E65*$F65*$H65*$K65*$CE$11</f>
        <v>1497280.5119999999</v>
      </c>
      <c r="CF65" s="85">
        <v>100</v>
      </c>
      <c r="CG65" s="43">
        <f>CF65*$E65*$F65*$H65*$K65*$CG$11</f>
        <v>1871600.6399999999</v>
      </c>
      <c r="CH65" s="45">
        <f>25</f>
        <v>25</v>
      </c>
      <c r="CI65" s="43">
        <f>CH65*$E65*$F65*$H65*$K65*$CI$11</f>
        <v>467900.15999999997</v>
      </c>
      <c r="CJ65" s="43">
        <v>-17.833333333333336</v>
      </c>
      <c r="CK65" s="43">
        <v>-333768.77</v>
      </c>
      <c r="CL65" s="45">
        <f>200-4</f>
        <v>196</v>
      </c>
      <c r="CM65" s="43">
        <f>CL65*$E65*$F65*$H65*$K65*$CM$11</f>
        <v>3668337.2544</v>
      </c>
      <c r="CN65" s="85">
        <v>4</v>
      </c>
      <c r="CO65" s="43">
        <f>CN65*$E65*$F65*$H65*$K65*$CO$11</f>
        <v>74864.025599999994</v>
      </c>
      <c r="CP65" s="85">
        <v>70</v>
      </c>
      <c r="CQ65" s="43">
        <f>CP65*$E65*$F65*$H65*$K65*$CQ$11</f>
        <v>1310120.4479999999</v>
      </c>
      <c r="CR65" s="45">
        <v>100</v>
      </c>
      <c r="CS65" s="43">
        <f>CR65*$E65*$F65*$H65*$K65*$CS$11</f>
        <v>1871600.6399999999</v>
      </c>
      <c r="CT65" s="45">
        <v>10</v>
      </c>
      <c r="CU65" s="43">
        <f>CT65*$E65*$F65*$H65*$K65*$CU$11</f>
        <v>187160.06399999998</v>
      </c>
      <c r="CV65" s="85">
        <v>127</v>
      </c>
      <c r="CW65" s="43">
        <f>CV65*$E65*$F65*$H65*$L65*$CW$11</f>
        <v>3155095.3407999999</v>
      </c>
      <c r="CX65" s="85">
        <v>72</v>
      </c>
      <c r="CY65" s="43">
        <f>CX65*$E65*$F65*$H65*$M65*$CY$11</f>
        <v>2061434.4192000001</v>
      </c>
      <c r="CZ65" s="44"/>
      <c r="DA65" s="43">
        <f>CZ65*E65*F65*H65</f>
        <v>0</v>
      </c>
      <c r="DB65" s="44"/>
      <c r="DC65" s="43"/>
      <c r="DD65" s="49">
        <f t="shared" ref="DD65:DE67" si="75">SUM(P65+N65+Z65+R65+T65+AB65+X65+V65+AD65+AJ65+AH65+AL65+AN65+AR65+BN65+BT65+AP65+BB65+BD65+CH65+CL65+CF65+CN65+CP65+BX65+CB65+AT65+AV65+AX65+AZ65+BP65+BR65+BV65+BF65+BH65+BJ65+BL65+CD65+CR65+CT65+CV65+CX65+CZ65+DB65)</f>
        <v>2406</v>
      </c>
      <c r="DE65" s="49">
        <f t="shared" si="75"/>
        <v>43213142.086400017</v>
      </c>
    </row>
    <row r="66" spans="1:109" ht="30" hidden="1" x14ac:dyDescent="0.25">
      <c r="A66" s="23"/>
      <c r="B66" s="23">
        <v>36</v>
      </c>
      <c r="C66" s="108" t="s">
        <v>202</v>
      </c>
      <c r="D66" s="37" t="s">
        <v>203</v>
      </c>
      <c r="E66" s="38">
        <v>13520</v>
      </c>
      <c r="F66" s="39">
        <v>3.39</v>
      </c>
      <c r="G66" s="39"/>
      <c r="H66" s="40">
        <v>1</v>
      </c>
      <c r="I66" s="41"/>
      <c r="J66" s="38">
        <v>1.4</v>
      </c>
      <c r="K66" s="38">
        <v>1.68</v>
      </c>
      <c r="L66" s="38">
        <v>2.23</v>
      </c>
      <c r="M66" s="42">
        <v>2.57</v>
      </c>
      <c r="N66" s="94"/>
      <c r="O66" s="43">
        <f>SUM(N66*$E66*$F66*$H66*$J66*$O$11)</f>
        <v>0</v>
      </c>
      <c r="P66" s="94"/>
      <c r="Q66" s="43">
        <f>SUM(P66*$E66*$F66*$H66*$J66*$Q$11)</f>
        <v>0</v>
      </c>
      <c r="R66" s="94"/>
      <c r="S66" s="44">
        <f>SUM(R66*$E66*$F66*$H66*$J66*$S$11)</f>
        <v>0</v>
      </c>
      <c r="T66" s="94"/>
      <c r="U66" s="43">
        <f>SUM(T66*$E66*$F66*$H66*$J66*$U$11)</f>
        <v>0</v>
      </c>
      <c r="V66" s="94"/>
      <c r="W66" s="43">
        <f>SUM(V66*$E66*$F66*$H66*$J66*$W$11)</f>
        <v>0</v>
      </c>
      <c r="X66" s="77"/>
      <c r="Y66" s="44">
        <f>SUM(X66*$E66*$F66*$H66*$J66*$Y$11)</f>
        <v>0</v>
      </c>
      <c r="Z66" s="78"/>
      <c r="AA66" s="43">
        <f>SUM(Z66*$E66*$F66*$H66*$J66*$AA$11)</f>
        <v>0</v>
      </c>
      <c r="AB66" s="94"/>
      <c r="AC66" s="43">
        <f>SUM(AB66*$E66*$F66*$H66*$J66*$AC$11)</f>
        <v>0</v>
      </c>
      <c r="AD66" s="94"/>
      <c r="AE66" s="43">
        <f>SUM(AD66*$E66*$F66*$H66*$J66*$AE$11)</f>
        <v>0</v>
      </c>
      <c r="AF66" s="79">
        <v>0</v>
      </c>
      <c r="AG66" s="79">
        <v>0</v>
      </c>
      <c r="AH66" s="94"/>
      <c r="AI66" s="43">
        <f>SUM(AH66*$E66*$F66*$H66*$J66*$AI$11)</f>
        <v>0</v>
      </c>
      <c r="AJ66" s="94"/>
      <c r="AK66" s="43">
        <f>AJ66*$E66*$F66*$H66*$K66*$AK$11</f>
        <v>0</v>
      </c>
      <c r="AL66" s="94"/>
      <c r="AM66" s="43">
        <f>AL66*$E66*$F66*$H66*$K66*$AM$11</f>
        <v>0</v>
      </c>
      <c r="AN66" s="78"/>
      <c r="AO66" s="43">
        <f>SUM(AN66*$E66*$F66*$H66*$J66*$AO$11)</f>
        <v>0</v>
      </c>
      <c r="AP66" s="94"/>
      <c r="AQ66" s="44">
        <f>SUM(AP66*$E66*$F66*$H66*$J66*$AQ$11)</f>
        <v>0</v>
      </c>
      <c r="AR66" s="94"/>
      <c r="AS66" s="43">
        <f>SUM(AR66*$E66*$F66*$H66*$J66*$AS$11)</f>
        <v>0</v>
      </c>
      <c r="AT66" s="94"/>
      <c r="AU66" s="43">
        <f>SUM(AT66*$E66*$F66*$H66*$J66*$AU$11)</f>
        <v>0</v>
      </c>
      <c r="AV66" s="94"/>
      <c r="AW66" s="43">
        <f>SUM(AV66*$E66*$F66*$H66*$J66*$AW$11)</f>
        <v>0</v>
      </c>
      <c r="AX66" s="77"/>
      <c r="AY66" s="43">
        <f>SUM(AX66*$E66*$F66*$H66*$J66*$AY$11)</f>
        <v>0</v>
      </c>
      <c r="AZ66" s="94"/>
      <c r="BA66" s="43">
        <f>SUM(AZ66*$E66*$F66*$H66*$J66*$BA$11)</f>
        <v>0</v>
      </c>
      <c r="BB66" s="94"/>
      <c r="BC66" s="43">
        <f>SUM(BB66*$E66*$F66*$H66*$J66*$BC$11)</f>
        <v>0</v>
      </c>
      <c r="BD66" s="94"/>
      <c r="BE66" s="43">
        <f>SUM(BD66*$E66*$F66*$H66*$J66*$BE$11)</f>
        <v>0</v>
      </c>
      <c r="BF66" s="94"/>
      <c r="BG66" s="43">
        <f>SUM(BF66*$E66*$F66*$H66*$J66*$BG$11)</f>
        <v>0</v>
      </c>
      <c r="BH66" s="94"/>
      <c r="BI66" s="43">
        <f>SUM(BH66*$E66*$F66*$H66*$J66*$BI$11)</f>
        <v>0</v>
      </c>
      <c r="BJ66" s="94"/>
      <c r="BK66" s="43">
        <f>SUM(BJ66*$E66*$F66*$H66*$J66*$BK$11)</f>
        <v>0</v>
      </c>
      <c r="BL66" s="94"/>
      <c r="BM66" s="43">
        <f>SUM(BL66*$E66*$F66*$H66*$J66*$BM$11)</f>
        <v>0</v>
      </c>
      <c r="BN66" s="214"/>
      <c r="BO66" s="43">
        <f>BN66*$E66*$F66*$H66*$K66*$BO$11</f>
        <v>0</v>
      </c>
      <c r="BP66" s="94"/>
      <c r="BQ66" s="43">
        <f>BP66*$E66*$F66*$H66*$K66*$BQ$11</f>
        <v>0</v>
      </c>
      <c r="BR66" s="88"/>
      <c r="BS66" s="43">
        <f>BR66*$E66*$F66*$H66*$K66*$BS$11</f>
        <v>0</v>
      </c>
      <c r="BT66" s="94"/>
      <c r="BU66" s="43">
        <f>BT66*$E66*$F66*$H66*$K66*$BU$11</f>
        <v>0</v>
      </c>
      <c r="BV66" s="94"/>
      <c r="BW66" s="43">
        <f>BV66*$E66*$F66*$H66*$K66*$BW$11</f>
        <v>0</v>
      </c>
      <c r="BX66" s="95"/>
      <c r="BY66" s="43">
        <f>BX66*$E66*$F66*$H66*$K66*$BY$11</f>
        <v>0</v>
      </c>
      <c r="BZ66" s="81">
        <v>0</v>
      </c>
      <c r="CA66" s="81">
        <v>0</v>
      </c>
      <c r="CB66" s="94"/>
      <c r="CC66" s="43">
        <f>CB66*$E66*$F66*$H66*$K66*$CC$11</f>
        <v>0</v>
      </c>
      <c r="CD66" s="94"/>
      <c r="CE66" s="43">
        <f>CD66*$E66*$F66*$H66*$K66*$CE$11</f>
        <v>0</v>
      </c>
      <c r="CF66" s="94"/>
      <c r="CG66" s="43">
        <f>CF66*$E66*$F66*$H66*$K66*$CG$11</f>
        <v>0</v>
      </c>
      <c r="CH66" s="94"/>
      <c r="CI66" s="43">
        <f>CH66*$E66*$F66*$H66*$K66*$CI$11</f>
        <v>0</v>
      </c>
      <c r="CJ66" s="79">
        <v>0</v>
      </c>
      <c r="CK66" s="79">
        <v>0</v>
      </c>
      <c r="CL66" s="94"/>
      <c r="CM66" s="43">
        <f>CL66*$E66*$F66*$H66*$K66*$CM$11</f>
        <v>0</v>
      </c>
      <c r="CN66" s="94"/>
      <c r="CO66" s="43">
        <f>CN66*$E66*$F66*$H66*$K66*$CO$11</f>
        <v>0</v>
      </c>
      <c r="CP66" s="94"/>
      <c r="CQ66" s="43">
        <f>CP66*$E66*$F66*$H66*$K66*$CQ$11</f>
        <v>0</v>
      </c>
      <c r="CR66" s="94"/>
      <c r="CS66" s="43">
        <f>CR66*$E66*$F66*$H66*$K66*$CS$11</f>
        <v>0</v>
      </c>
      <c r="CT66" s="94"/>
      <c r="CU66" s="43">
        <f>CT66*$E66*$F66*$H66*$K66*$CU$11</f>
        <v>0</v>
      </c>
      <c r="CV66" s="94"/>
      <c r="CW66" s="43">
        <f>CV66*$E66*$F66*$H66*$L66*$CW$11</f>
        <v>0</v>
      </c>
      <c r="CX66" s="94"/>
      <c r="CY66" s="43">
        <f>CX66*$E66*$F66*$H66*$M66*$CY$11</f>
        <v>0</v>
      </c>
      <c r="CZ66" s="44"/>
      <c r="DA66" s="43">
        <f>CZ66*E66*F66*H66</f>
        <v>0</v>
      </c>
      <c r="DB66" s="44"/>
      <c r="DC66" s="43"/>
      <c r="DD66" s="49">
        <f t="shared" si="75"/>
        <v>0</v>
      </c>
      <c r="DE66" s="49">
        <f t="shared" si="75"/>
        <v>0</v>
      </c>
    </row>
    <row r="67" spans="1:109" ht="105" hidden="1" x14ac:dyDescent="0.25">
      <c r="A67" s="23"/>
      <c r="B67" s="23">
        <v>37</v>
      </c>
      <c r="C67" s="108" t="s">
        <v>204</v>
      </c>
      <c r="D67" s="37" t="s">
        <v>205</v>
      </c>
      <c r="E67" s="38">
        <v>13520</v>
      </c>
      <c r="F67" s="39">
        <v>5.07</v>
      </c>
      <c r="G67" s="39"/>
      <c r="H67" s="40">
        <v>1</v>
      </c>
      <c r="I67" s="41"/>
      <c r="J67" s="38">
        <v>1.4</v>
      </c>
      <c r="K67" s="38">
        <v>1.68</v>
      </c>
      <c r="L67" s="38">
        <v>2.23</v>
      </c>
      <c r="M67" s="42">
        <v>2.57</v>
      </c>
      <c r="N67" s="94"/>
      <c r="O67" s="43">
        <f>SUM(N67*$E67*$F67*$H67*$J67*$O$11)</f>
        <v>0</v>
      </c>
      <c r="P67" s="94"/>
      <c r="Q67" s="43">
        <f>SUM(P67*$E67*$F67*$H67*$J67*$Q$11)</f>
        <v>0</v>
      </c>
      <c r="R67" s="94"/>
      <c r="S67" s="44">
        <f>SUM(R67*$E67*$F67*$H67*$J67*$S$11)</f>
        <v>0</v>
      </c>
      <c r="T67" s="94"/>
      <c r="U67" s="43">
        <f>SUM(T67*$E67*$F67*$H67*$J67*$U$11)</f>
        <v>0</v>
      </c>
      <c r="V67" s="94"/>
      <c r="W67" s="43">
        <f>SUM(V67*$E67*$F67*$H67*$J67*$W$11)</f>
        <v>0</v>
      </c>
      <c r="X67" s="77"/>
      <c r="Y67" s="44">
        <f>SUM(X67*$E67*$F67*$H67*$J67*$Y$11)</f>
        <v>0</v>
      </c>
      <c r="Z67" s="78"/>
      <c r="AA67" s="43">
        <f>SUM(Z67*$E67*$F67*$H67*$J67*$AA$11)</f>
        <v>0</v>
      </c>
      <c r="AB67" s="94"/>
      <c r="AC67" s="43">
        <f>SUM(AB67*$E67*$F67*$H67*$J67*$AC$11)</f>
        <v>0</v>
      </c>
      <c r="AD67" s="94"/>
      <c r="AE67" s="43">
        <f>SUM(AD67*$E67*$F67*$H67*$J67*$AE$11)</f>
        <v>0</v>
      </c>
      <c r="AF67" s="79">
        <v>0</v>
      </c>
      <c r="AG67" s="79">
        <v>0</v>
      </c>
      <c r="AH67" s="94"/>
      <c r="AI67" s="43">
        <f>SUM(AH67*$E67*$F67*$H67*$J67*$AI$11)</f>
        <v>0</v>
      </c>
      <c r="AJ67" s="94"/>
      <c r="AK67" s="43">
        <f>AJ67*$E67*$F67*$H67*$K67*$AK$11</f>
        <v>0</v>
      </c>
      <c r="AL67" s="94"/>
      <c r="AM67" s="43">
        <f>AL67*$E67*$F67*$H67*$K67*$AM$11</f>
        <v>0</v>
      </c>
      <c r="AN67" s="78"/>
      <c r="AO67" s="43">
        <f>SUM(AN67*$E67*$F67*$H67*$J67*$AO$11)</f>
        <v>0</v>
      </c>
      <c r="AP67" s="94"/>
      <c r="AQ67" s="44">
        <f>SUM(AP67*$E67*$F67*$H67*$J67*$AQ$11)</f>
        <v>0</v>
      </c>
      <c r="AR67" s="94"/>
      <c r="AS67" s="43">
        <f>SUM(AR67*$E67*$F67*$H67*$J67*$AS$11)</f>
        <v>0</v>
      </c>
      <c r="AT67" s="94"/>
      <c r="AU67" s="43">
        <f>SUM(AT67*$E67*$F67*$H67*$J67*$AU$11)</f>
        <v>0</v>
      </c>
      <c r="AV67" s="94"/>
      <c r="AW67" s="43">
        <f>SUM(AV67*$E67*$F67*$H67*$J67*$AW$11)</f>
        <v>0</v>
      </c>
      <c r="AX67" s="77"/>
      <c r="AY67" s="43">
        <f>SUM(AX67*$E67*$F67*$H67*$J67*$AY$11)</f>
        <v>0</v>
      </c>
      <c r="AZ67" s="94"/>
      <c r="BA67" s="43">
        <f>SUM(AZ67*$E67*$F67*$H67*$J67*$BA$11)</f>
        <v>0</v>
      </c>
      <c r="BB67" s="94"/>
      <c r="BC67" s="43">
        <f>SUM(BB67*$E67*$F67*$H67*$J67*$BC$11)</f>
        <v>0</v>
      </c>
      <c r="BD67" s="94"/>
      <c r="BE67" s="43">
        <f>SUM(BD67*$E67*$F67*$H67*$J67*$BE$11)</f>
        <v>0</v>
      </c>
      <c r="BF67" s="94"/>
      <c r="BG67" s="43">
        <f>SUM(BF67*$E67*$F67*$H67*$J67*$BG$11)</f>
        <v>0</v>
      </c>
      <c r="BH67" s="94"/>
      <c r="BI67" s="43">
        <f>SUM(BH67*$E67*$F67*$H67*$J67*$BI$11)</f>
        <v>0</v>
      </c>
      <c r="BJ67" s="94"/>
      <c r="BK67" s="43">
        <f>SUM(BJ67*$E67*$F67*$H67*$J67*$BK$11)</f>
        <v>0</v>
      </c>
      <c r="BL67" s="94"/>
      <c r="BM67" s="43">
        <f>SUM(BL67*$E67*$F67*$H67*$J67*$BM$11)</f>
        <v>0</v>
      </c>
      <c r="BN67" s="214"/>
      <c r="BO67" s="43">
        <f>BN67*$E67*$F67*$H67*$K67*$BO$11</f>
        <v>0</v>
      </c>
      <c r="BP67" s="94"/>
      <c r="BQ67" s="43">
        <f>BP67*$E67*$F67*$H67*$K67*$BQ$11</f>
        <v>0</v>
      </c>
      <c r="BR67" s="88"/>
      <c r="BS67" s="43">
        <f>BR67*$E67*$F67*$H67*$K67*$BS$11</f>
        <v>0</v>
      </c>
      <c r="BT67" s="94"/>
      <c r="BU67" s="43">
        <f>BT67*$E67*$F67*$H67*$K67*$BU$11</f>
        <v>0</v>
      </c>
      <c r="BV67" s="94"/>
      <c r="BW67" s="43">
        <f>BV67*$E67*$F67*$H67*$K67*$BW$11</f>
        <v>0</v>
      </c>
      <c r="BX67" s="95"/>
      <c r="BY67" s="43">
        <f>BX67*$E67*$F67*$H67*$K67*$BY$11</f>
        <v>0</v>
      </c>
      <c r="BZ67" s="81">
        <v>0</v>
      </c>
      <c r="CA67" s="81">
        <v>0</v>
      </c>
      <c r="CB67" s="94"/>
      <c r="CC67" s="43">
        <f>CB67*$E67*$F67*$H67*$K67*$CC$11</f>
        <v>0</v>
      </c>
      <c r="CD67" s="94"/>
      <c r="CE67" s="43">
        <f>CD67*$E67*$F67*$H67*$K67*$CE$11</f>
        <v>0</v>
      </c>
      <c r="CF67" s="94"/>
      <c r="CG67" s="43">
        <f>CF67*$E67*$F67*$H67*$K67*$CG$11</f>
        <v>0</v>
      </c>
      <c r="CH67" s="94"/>
      <c r="CI67" s="43">
        <f>CH67*$E67*$F67*$H67*$K67*$CI$11</f>
        <v>0</v>
      </c>
      <c r="CJ67" s="79">
        <v>0</v>
      </c>
      <c r="CK67" s="79">
        <v>0</v>
      </c>
      <c r="CL67" s="94"/>
      <c r="CM67" s="43">
        <f>CL67*$E67*$F67*$H67*$K67*$CM$11</f>
        <v>0</v>
      </c>
      <c r="CN67" s="94"/>
      <c r="CO67" s="43">
        <f>CN67*$E67*$F67*$H67*$K67*$CO$11</f>
        <v>0</v>
      </c>
      <c r="CP67" s="94"/>
      <c r="CQ67" s="43">
        <f>CP67*$E67*$F67*$H67*$K67*$CQ$11</f>
        <v>0</v>
      </c>
      <c r="CR67" s="94"/>
      <c r="CS67" s="43">
        <f>CR67*$E67*$F67*$H67*$K67*$CS$11</f>
        <v>0</v>
      </c>
      <c r="CT67" s="94"/>
      <c r="CU67" s="43">
        <f>CT67*$E67*$F67*$H67*$K67*$CU$11</f>
        <v>0</v>
      </c>
      <c r="CV67" s="94"/>
      <c r="CW67" s="43">
        <f>CV67*$E67*$F67*$H67*$L67*$CW$11</f>
        <v>0</v>
      </c>
      <c r="CX67" s="94"/>
      <c r="CY67" s="43">
        <f>CX67*$E67*$F67*$H67*$M67*$CY$11</f>
        <v>0</v>
      </c>
      <c r="CZ67" s="87"/>
      <c r="DA67" s="43">
        <f>CZ67*E67*F67*H67</f>
        <v>0</v>
      </c>
      <c r="DB67" s="44"/>
      <c r="DC67" s="43"/>
      <c r="DD67" s="49">
        <f t="shared" si="75"/>
        <v>0</v>
      </c>
      <c r="DE67" s="49">
        <f t="shared" si="75"/>
        <v>0</v>
      </c>
    </row>
    <row r="68" spans="1:109" ht="15.75" hidden="1" x14ac:dyDescent="0.25">
      <c r="A68" s="23">
        <v>14</v>
      </c>
      <c r="B68" s="23"/>
      <c r="C68" s="74"/>
      <c r="D68" s="177" t="s">
        <v>206</v>
      </c>
      <c r="E68" s="38">
        <v>13520</v>
      </c>
      <c r="F68" s="39">
        <v>1.7</v>
      </c>
      <c r="G68" s="39"/>
      <c r="H68" s="26">
        <v>1</v>
      </c>
      <c r="I68" s="75"/>
      <c r="J68" s="38">
        <v>1.4</v>
      </c>
      <c r="K68" s="38">
        <v>1.68</v>
      </c>
      <c r="L68" s="38">
        <v>2.23</v>
      </c>
      <c r="M68" s="42">
        <v>2.57</v>
      </c>
      <c r="N68" s="207">
        <f t="shared" ref="N68:CC68" si="76">SUM(N69:N70)</f>
        <v>0</v>
      </c>
      <c r="O68" s="207">
        <f t="shared" si="76"/>
        <v>0</v>
      </c>
      <c r="P68" s="207">
        <f t="shared" si="76"/>
        <v>0</v>
      </c>
      <c r="Q68" s="207">
        <f t="shared" si="76"/>
        <v>0</v>
      </c>
      <c r="R68" s="207">
        <f t="shared" si="76"/>
        <v>0</v>
      </c>
      <c r="S68" s="207">
        <f t="shared" si="76"/>
        <v>0</v>
      </c>
      <c r="T68" s="207">
        <f>SUM(T69:T70)</f>
        <v>0</v>
      </c>
      <c r="U68" s="207">
        <f t="shared" si="76"/>
        <v>0</v>
      </c>
      <c r="V68" s="207">
        <f t="shared" si="76"/>
        <v>0</v>
      </c>
      <c r="W68" s="207">
        <f t="shared" si="76"/>
        <v>0</v>
      </c>
      <c r="X68" s="207">
        <f t="shared" si="76"/>
        <v>0</v>
      </c>
      <c r="Y68" s="207">
        <f t="shared" si="76"/>
        <v>0</v>
      </c>
      <c r="Z68" s="207">
        <f t="shared" si="76"/>
        <v>0</v>
      </c>
      <c r="AA68" s="207">
        <f t="shared" si="76"/>
        <v>0</v>
      </c>
      <c r="AB68" s="207">
        <f t="shared" si="76"/>
        <v>0</v>
      </c>
      <c r="AC68" s="207">
        <f t="shared" si="76"/>
        <v>0</v>
      </c>
      <c r="AD68" s="207">
        <f t="shared" si="76"/>
        <v>0</v>
      </c>
      <c r="AE68" s="207">
        <f t="shared" si="76"/>
        <v>0</v>
      </c>
      <c r="AF68" s="207">
        <v>0</v>
      </c>
      <c r="AG68" s="207">
        <v>0</v>
      </c>
      <c r="AH68" s="207">
        <f t="shared" si="76"/>
        <v>4</v>
      </c>
      <c r="AI68" s="207">
        <f t="shared" si="76"/>
        <v>115839.35999999999</v>
      </c>
      <c r="AJ68" s="207">
        <f>SUM(AJ69:AJ70)</f>
        <v>0</v>
      </c>
      <c r="AK68" s="207">
        <f t="shared" si="76"/>
        <v>0</v>
      </c>
      <c r="AL68" s="207">
        <f t="shared" si="76"/>
        <v>0</v>
      </c>
      <c r="AM68" s="207">
        <f t="shared" si="76"/>
        <v>0</v>
      </c>
      <c r="AN68" s="207">
        <f t="shared" si="76"/>
        <v>0</v>
      </c>
      <c r="AO68" s="207">
        <f t="shared" si="76"/>
        <v>0</v>
      </c>
      <c r="AP68" s="207">
        <f t="shared" si="76"/>
        <v>0</v>
      </c>
      <c r="AQ68" s="207">
        <f t="shared" si="76"/>
        <v>0</v>
      </c>
      <c r="AR68" s="207">
        <f t="shared" si="76"/>
        <v>0</v>
      </c>
      <c r="AS68" s="207">
        <f t="shared" si="76"/>
        <v>0</v>
      </c>
      <c r="AT68" s="207">
        <f t="shared" si="76"/>
        <v>0</v>
      </c>
      <c r="AU68" s="207">
        <f t="shared" si="76"/>
        <v>0</v>
      </c>
      <c r="AV68" s="207">
        <f t="shared" si="76"/>
        <v>0</v>
      </c>
      <c r="AW68" s="207">
        <f t="shared" si="76"/>
        <v>0</v>
      </c>
      <c r="AX68" s="207">
        <f t="shared" si="76"/>
        <v>0</v>
      </c>
      <c r="AY68" s="207">
        <f t="shared" si="76"/>
        <v>0</v>
      </c>
      <c r="AZ68" s="207">
        <f t="shared" si="76"/>
        <v>0</v>
      </c>
      <c r="BA68" s="207">
        <f t="shared" si="76"/>
        <v>0</v>
      </c>
      <c r="BB68" s="207">
        <f t="shared" si="76"/>
        <v>0</v>
      </c>
      <c r="BC68" s="207">
        <f t="shared" si="76"/>
        <v>0</v>
      </c>
      <c r="BD68" s="207">
        <f t="shared" si="76"/>
        <v>0</v>
      </c>
      <c r="BE68" s="207">
        <f t="shared" si="76"/>
        <v>0</v>
      </c>
      <c r="BF68" s="207">
        <f>SUM(BF69:BF70)</f>
        <v>0</v>
      </c>
      <c r="BG68" s="207">
        <f t="shared" si="76"/>
        <v>0</v>
      </c>
      <c r="BH68" s="207">
        <f t="shared" si="76"/>
        <v>0</v>
      </c>
      <c r="BI68" s="207">
        <f t="shared" si="76"/>
        <v>0</v>
      </c>
      <c r="BJ68" s="207">
        <f t="shared" si="76"/>
        <v>0</v>
      </c>
      <c r="BK68" s="207">
        <f t="shared" si="76"/>
        <v>0</v>
      </c>
      <c r="BL68" s="207">
        <f t="shared" si="76"/>
        <v>0</v>
      </c>
      <c r="BM68" s="207">
        <f t="shared" si="76"/>
        <v>0</v>
      </c>
      <c r="BN68" s="207">
        <f t="shared" si="76"/>
        <v>0</v>
      </c>
      <c r="BO68" s="207">
        <f t="shared" si="76"/>
        <v>0</v>
      </c>
      <c r="BP68" s="207">
        <f t="shared" si="76"/>
        <v>0</v>
      </c>
      <c r="BQ68" s="207">
        <f t="shared" si="76"/>
        <v>0</v>
      </c>
      <c r="BR68" s="207">
        <f t="shared" si="76"/>
        <v>0</v>
      </c>
      <c r="BS68" s="207">
        <f t="shared" si="76"/>
        <v>0</v>
      </c>
      <c r="BT68" s="207">
        <f>SUM(BT69:BT70)</f>
        <v>0</v>
      </c>
      <c r="BU68" s="207">
        <f t="shared" si="76"/>
        <v>0</v>
      </c>
      <c r="BV68" s="207">
        <f t="shared" si="76"/>
        <v>0</v>
      </c>
      <c r="BW68" s="207">
        <f t="shared" si="76"/>
        <v>0</v>
      </c>
      <c r="BX68" s="208">
        <f t="shared" si="76"/>
        <v>0</v>
      </c>
      <c r="BY68" s="207">
        <f t="shared" si="76"/>
        <v>0</v>
      </c>
      <c r="BZ68" s="101">
        <v>0</v>
      </c>
      <c r="CA68" s="101">
        <v>0</v>
      </c>
      <c r="CB68" s="207">
        <f t="shared" si="76"/>
        <v>0</v>
      </c>
      <c r="CC68" s="207">
        <f t="shared" si="76"/>
        <v>0</v>
      </c>
      <c r="CD68" s="207">
        <f t="shared" ref="CD68:DE68" si="77">SUM(CD69:CD70)</f>
        <v>0</v>
      </c>
      <c r="CE68" s="207">
        <f t="shared" si="77"/>
        <v>0</v>
      </c>
      <c r="CF68" s="207">
        <f t="shared" si="77"/>
        <v>0</v>
      </c>
      <c r="CG68" s="207">
        <f t="shared" si="77"/>
        <v>0</v>
      </c>
      <c r="CH68" s="207">
        <f t="shared" si="77"/>
        <v>0</v>
      </c>
      <c r="CI68" s="207">
        <f t="shared" si="77"/>
        <v>0</v>
      </c>
      <c r="CJ68" s="207">
        <v>0</v>
      </c>
      <c r="CK68" s="207">
        <v>0</v>
      </c>
      <c r="CL68" s="207">
        <f t="shared" si="77"/>
        <v>0</v>
      </c>
      <c r="CM68" s="207">
        <f t="shared" si="77"/>
        <v>0</v>
      </c>
      <c r="CN68" s="207">
        <f t="shared" si="77"/>
        <v>0</v>
      </c>
      <c r="CO68" s="207">
        <f t="shared" si="77"/>
        <v>0</v>
      </c>
      <c r="CP68" s="207">
        <f t="shared" si="77"/>
        <v>0</v>
      </c>
      <c r="CQ68" s="207">
        <f t="shared" si="77"/>
        <v>0</v>
      </c>
      <c r="CR68" s="207">
        <f t="shared" si="77"/>
        <v>0</v>
      </c>
      <c r="CS68" s="207">
        <f t="shared" si="77"/>
        <v>0</v>
      </c>
      <c r="CT68" s="207">
        <f t="shared" si="77"/>
        <v>0</v>
      </c>
      <c r="CU68" s="207">
        <f t="shared" si="77"/>
        <v>0</v>
      </c>
      <c r="CV68" s="207">
        <f t="shared" si="77"/>
        <v>0</v>
      </c>
      <c r="CW68" s="207">
        <f t="shared" si="77"/>
        <v>0</v>
      </c>
      <c r="CX68" s="207">
        <f t="shared" si="77"/>
        <v>0</v>
      </c>
      <c r="CY68" s="207">
        <f t="shared" si="77"/>
        <v>0</v>
      </c>
      <c r="CZ68" s="207">
        <f t="shared" si="77"/>
        <v>0</v>
      </c>
      <c r="DA68" s="207">
        <f t="shared" si="77"/>
        <v>0</v>
      </c>
      <c r="DB68" s="207">
        <f t="shared" si="77"/>
        <v>0</v>
      </c>
      <c r="DC68" s="207">
        <f t="shared" si="77"/>
        <v>0</v>
      </c>
      <c r="DD68" s="207">
        <f t="shared" si="77"/>
        <v>4</v>
      </c>
      <c r="DE68" s="207">
        <f t="shared" si="77"/>
        <v>115839.35999999999</v>
      </c>
    </row>
    <row r="69" spans="1:109" ht="30" hidden="1" x14ac:dyDescent="0.25">
      <c r="A69" s="23"/>
      <c r="B69" s="23">
        <v>38</v>
      </c>
      <c r="C69" s="108" t="s">
        <v>207</v>
      </c>
      <c r="D69" s="37" t="s">
        <v>208</v>
      </c>
      <c r="E69" s="38">
        <v>13520</v>
      </c>
      <c r="F69" s="39">
        <v>1.53</v>
      </c>
      <c r="G69" s="39"/>
      <c r="H69" s="40">
        <v>1</v>
      </c>
      <c r="I69" s="41"/>
      <c r="J69" s="38">
        <v>1.4</v>
      </c>
      <c r="K69" s="38">
        <v>1.68</v>
      </c>
      <c r="L69" s="38">
        <v>2.23</v>
      </c>
      <c r="M69" s="42">
        <v>2.57</v>
      </c>
      <c r="N69" s="77">
        <v>0</v>
      </c>
      <c r="O69" s="43">
        <f>SUM(N69*$E69*$F69*$H69*$J69*$O$11)</f>
        <v>0</v>
      </c>
      <c r="P69" s="45">
        <v>0</v>
      </c>
      <c r="Q69" s="43">
        <f>SUM(P69*$E69*$F69*$H69*$J69*$Q$11)</f>
        <v>0</v>
      </c>
      <c r="R69" s="45">
        <v>0</v>
      </c>
      <c r="S69" s="44">
        <f>SUM(R69*$E69*$F69*$H69*$J69*$S$11)</f>
        <v>0</v>
      </c>
      <c r="T69" s="45">
        <v>0</v>
      </c>
      <c r="U69" s="43">
        <f>SUM(T69*$E69*$F69*$H69*$J69*$U$11)</f>
        <v>0</v>
      </c>
      <c r="V69" s="45">
        <v>0</v>
      </c>
      <c r="W69" s="43">
        <f>SUM(V69*$E69*$F69*$H69*$J69*$W$11)</f>
        <v>0</v>
      </c>
      <c r="X69" s="45"/>
      <c r="Y69" s="44">
        <f>SUM(X69*$E69*$F69*$H69*$J69*$Y$11)</f>
        <v>0</v>
      </c>
      <c r="Z69" s="78"/>
      <c r="AA69" s="43">
        <f>SUM(Z69*$E69*$F69*$H69*$J69*$AA$11)</f>
        <v>0</v>
      </c>
      <c r="AB69" s="45">
        <v>0</v>
      </c>
      <c r="AC69" s="43">
        <f>SUM(AB69*$E69*$F69*$H69*$J69*$AC$11)</f>
        <v>0</v>
      </c>
      <c r="AD69" s="45">
        <v>0</v>
      </c>
      <c r="AE69" s="43">
        <f>SUM(AD69*$E69*$F69*$H69*$J69*$AE$11)</f>
        <v>0</v>
      </c>
      <c r="AF69" s="43">
        <v>0</v>
      </c>
      <c r="AG69" s="43">
        <v>0</v>
      </c>
      <c r="AH69" s="45">
        <v>4</v>
      </c>
      <c r="AI69" s="43">
        <f>SUM(AH69*$E69*$F69*$H69*$J69*$AI$11)</f>
        <v>115839.35999999999</v>
      </c>
      <c r="AJ69" s="45">
        <v>0</v>
      </c>
      <c r="AK69" s="43">
        <f>AJ69*$E69*$F69*$H69*$K69*$AK$11</f>
        <v>0</v>
      </c>
      <c r="AL69" s="45">
        <v>0</v>
      </c>
      <c r="AM69" s="43">
        <f>AL69*$E69*$F69*$H69*$K69*$AM$11</f>
        <v>0</v>
      </c>
      <c r="AN69" s="78"/>
      <c r="AO69" s="43">
        <f>SUM(AN69*$E69*$F69*$H69*$J69*$AO$11)</f>
        <v>0</v>
      </c>
      <c r="AP69" s="45"/>
      <c r="AQ69" s="44">
        <f>SUM(AP69*$E69*$F69*$H69*$J69*$AQ$11)</f>
        <v>0</v>
      </c>
      <c r="AR69" s="45">
        <v>0</v>
      </c>
      <c r="AS69" s="43">
        <f>SUM(AR69*$E69*$F69*$H69*$J69*$AS$11)</f>
        <v>0</v>
      </c>
      <c r="AT69" s="45">
        <v>0</v>
      </c>
      <c r="AU69" s="43">
        <f>SUM(AT69*$E69*$F69*$H69*$J69*$AU$11)</f>
        <v>0</v>
      </c>
      <c r="AV69" s="45"/>
      <c r="AW69" s="43">
        <f>SUM(AV69*$E69*$F69*$H69*$J69*$AW$11)</f>
        <v>0</v>
      </c>
      <c r="AX69" s="45"/>
      <c r="AY69" s="43">
        <f>SUM(AX69*$E69*$F69*$H69*$J69*$AY$11)</f>
        <v>0</v>
      </c>
      <c r="AZ69" s="45"/>
      <c r="BA69" s="43">
        <f>SUM(AZ69*$E69*$F69*$H69*$J69*$BA$11)</f>
        <v>0</v>
      </c>
      <c r="BB69" s="45">
        <v>0</v>
      </c>
      <c r="BC69" s="43">
        <f>SUM(BB69*$E69*$F69*$H69*$J69*$BC$11)</f>
        <v>0</v>
      </c>
      <c r="BD69" s="45">
        <v>0</v>
      </c>
      <c r="BE69" s="43">
        <f>SUM(BD69*$E69*$F69*$H69*$J69*$BE$11)</f>
        <v>0</v>
      </c>
      <c r="BF69" s="45">
        <v>0</v>
      </c>
      <c r="BG69" s="43">
        <f>SUM(BF69*$E69*$F69*$H69*$J69*$BG$11)</f>
        <v>0</v>
      </c>
      <c r="BH69" s="45">
        <v>0</v>
      </c>
      <c r="BI69" s="43">
        <f>SUM(BH69*$E69*$F69*$H69*$J69*$BI$11)</f>
        <v>0</v>
      </c>
      <c r="BJ69" s="45">
        <v>0</v>
      </c>
      <c r="BK69" s="43">
        <f>SUM(BJ69*$E69*$F69*$H69*$J69*$BK$11)</f>
        <v>0</v>
      </c>
      <c r="BL69" s="45"/>
      <c r="BM69" s="43">
        <f>SUM(BL69*$E69*$F69*$H69*$J69*$BM$11)</f>
        <v>0</v>
      </c>
      <c r="BN69" s="45"/>
      <c r="BO69" s="43">
        <f>BN69*$E69*$F69*$H69*$K69*$BO$11</f>
        <v>0</v>
      </c>
      <c r="BP69" s="45">
        <v>0</v>
      </c>
      <c r="BQ69" s="43">
        <f>BP69*$E69*$F69*$H69*$K69*$BQ$11</f>
        <v>0</v>
      </c>
      <c r="BR69" s="86">
        <v>0</v>
      </c>
      <c r="BS69" s="43">
        <f>BR69*$E69*$F69*$H69*$K69*$BS$11</f>
        <v>0</v>
      </c>
      <c r="BT69" s="85"/>
      <c r="BU69" s="43">
        <f>BT69*$E69*$F69*$H69*$K69*$BU$11</f>
        <v>0</v>
      </c>
      <c r="BV69" s="45">
        <v>0</v>
      </c>
      <c r="BW69" s="43">
        <f>BV69*$E69*$F69*$H69*$K69*$BW$11</f>
        <v>0</v>
      </c>
      <c r="BX69" s="72">
        <v>0</v>
      </c>
      <c r="BY69" s="43">
        <f>BX69*$E69*$F69*$H69*$K69*$BY$11</f>
        <v>0</v>
      </c>
      <c r="BZ69" s="47">
        <v>0</v>
      </c>
      <c r="CA69" s="47">
        <v>0</v>
      </c>
      <c r="CB69" s="45">
        <v>0</v>
      </c>
      <c r="CC69" s="43">
        <f>CB69*$E69*$F69*$H69*$K69*$CC$11</f>
        <v>0</v>
      </c>
      <c r="CD69" s="45"/>
      <c r="CE69" s="43">
        <f>CD69*$E69*$F69*$H69*$K69*$CE$11</f>
        <v>0</v>
      </c>
      <c r="CF69" s="45">
        <v>0</v>
      </c>
      <c r="CG69" s="43">
        <f>CF69*$E69*$F69*$H69*$K69*$CG$11</f>
        <v>0</v>
      </c>
      <c r="CH69" s="45">
        <v>0</v>
      </c>
      <c r="CI69" s="43">
        <f>CH69*$E69*$F69*$H69*$K69*$CI$11</f>
        <v>0</v>
      </c>
      <c r="CJ69" s="43">
        <v>0</v>
      </c>
      <c r="CK69" s="43">
        <v>0</v>
      </c>
      <c r="CL69" s="45">
        <v>0</v>
      </c>
      <c r="CM69" s="43">
        <f>CL69*$E69*$F69*$H69*$K69*$CM$11</f>
        <v>0</v>
      </c>
      <c r="CN69" s="45">
        <v>0</v>
      </c>
      <c r="CO69" s="43">
        <f>CN69*$E69*$F69*$H69*$K69*$CO$11</f>
        <v>0</v>
      </c>
      <c r="CP69" s="45"/>
      <c r="CQ69" s="43">
        <f>CP69*$E69*$F69*$H69*$K69*$CQ$11</f>
        <v>0</v>
      </c>
      <c r="CR69" s="45"/>
      <c r="CS69" s="43">
        <f>CR69*$E69*$F69*$H69*$K69*$CS$11</f>
        <v>0</v>
      </c>
      <c r="CT69" s="45">
        <v>0</v>
      </c>
      <c r="CU69" s="43">
        <f>CT69*$E69*$F69*$H69*$K69*$CU$11</f>
        <v>0</v>
      </c>
      <c r="CV69" s="45">
        <v>0</v>
      </c>
      <c r="CW69" s="43">
        <f>CV69*$E69*$F69*$H69*$L69*$CW$11</f>
        <v>0</v>
      </c>
      <c r="CX69" s="45">
        <v>0</v>
      </c>
      <c r="CY69" s="43">
        <f>CX69*$E69*$F69*$H69*$M69*$CY$11</f>
        <v>0</v>
      </c>
      <c r="CZ69" s="44"/>
      <c r="DA69" s="43">
        <f>CZ69*E69*F69*H69</f>
        <v>0</v>
      </c>
      <c r="DB69" s="44"/>
      <c r="DC69" s="43"/>
      <c r="DD69" s="49">
        <f>SUM(P69+N69+Z69+R69+T69+AB69+X69+V69+AD69+AJ69+AH69+AL69+AN69+AR69+BN69+BT69+AP69+BB69+BD69+CH69+CL69+CF69+CN69+CP69+BX69+CB69+AT69+AV69+AX69+AZ69+BP69+BR69+BV69+BF69+BH69+BJ69+BL69+CD69+CR69+CT69+CV69+CX69+CZ69+DB69)</f>
        <v>4</v>
      </c>
      <c r="DE69" s="49">
        <f>SUM(Q69+O69+AA69+S69+U69+AC69+Y69+W69+AE69+AK69+AI69+AM69+AO69+AS69+BO69+BU69+AQ69+BC69+BE69+CI69+CM69+CG69+CO69+CQ69+BY69+CC69+AU69+AW69+AY69+BA69+BQ69+BS69+BW69+BG69+BI69+BK69+BM69+CE69+CS69+CU69+CW69+CY69+DA69+DC69)</f>
        <v>115839.35999999999</v>
      </c>
    </row>
    <row r="70" spans="1:109" ht="30" hidden="1" x14ac:dyDescent="0.25">
      <c r="A70" s="23"/>
      <c r="B70" s="23">
        <v>39</v>
      </c>
      <c r="C70" s="108" t="s">
        <v>209</v>
      </c>
      <c r="D70" s="37" t="s">
        <v>210</v>
      </c>
      <c r="E70" s="38">
        <v>13520</v>
      </c>
      <c r="F70" s="39">
        <v>3.17</v>
      </c>
      <c r="G70" s="39"/>
      <c r="H70" s="40">
        <v>1</v>
      </c>
      <c r="I70" s="41"/>
      <c r="J70" s="38">
        <v>1.4</v>
      </c>
      <c r="K70" s="38">
        <v>1.68</v>
      </c>
      <c r="L70" s="38">
        <v>2.23</v>
      </c>
      <c r="M70" s="42">
        <v>2.57</v>
      </c>
      <c r="N70" s="77"/>
      <c r="O70" s="43">
        <f>SUM(N70*$E70*$F70*$H70*$J70*$O$11)</f>
        <v>0</v>
      </c>
      <c r="P70" s="45">
        <v>0</v>
      </c>
      <c r="Q70" s="43">
        <f>SUM(P70*$E70*$F70*$H70*$J70*$Q$11)</f>
        <v>0</v>
      </c>
      <c r="R70" s="45">
        <v>0</v>
      </c>
      <c r="S70" s="44">
        <f>SUM(R70*$E70*$F70*$H70*$J70*$S$11)</f>
        <v>0</v>
      </c>
      <c r="T70" s="45">
        <v>0</v>
      </c>
      <c r="U70" s="43">
        <f>SUM(T70*$E70*$F70*$H70*$J70*$U$11)</f>
        <v>0</v>
      </c>
      <c r="V70" s="45">
        <v>0</v>
      </c>
      <c r="W70" s="43">
        <f>SUM(V70*$E70*$F70*$H70*$J70*$W$11)</f>
        <v>0</v>
      </c>
      <c r="X70" s="45"/>
      <c r="Y70" s="44">
        <f>SUM(X70*$E70*$F70*$H70*$J70*$Y$11)</f>
        <v>0</v>
      </c>
      <c r="Z70" s="78"/>
      <c r="AA70" s="43">
        <f>SUM(Z70*$E70*$F70*$H70*$J70*$AA$11)</f>
        <v>0</v>
      </c>
      <c r="AB70" s="45">
        <v>0</v>
      </c>
      <c r="AC70" s="43">
        <f>SUM(AB70*$E70*$F70*$H70*$J70*$AC$11)</f>
        <v>0</v>
      </c>
      <c r="AD70" s="45">
        <v>0</v>
      </c>
      <c r="AE70" s="43">
        <f>SUM(AD70*$E70*$F70*$H70*$J70*$AE$11)</f>
        <v>0</v>
      </c>
      <c r="AF70" s="43">
        <v>0</v>
      </c>
      <c r="AG70" s="43">
        <v>0</v>
      </c>
      <c r="AH70" s="45"/>
      <c r="AI70" s="43">
        <f>SUM(AH70*$E70*$F70*$H70*$J70*$AI$11)</f>
        <v>0</v>
      </c>
      <c r="AJ70" s="45">
        <v>0</v>
      </c>
      <c r="AK70" s="43">
        <f>AJ70*$E70*$F70*$H70*$K70*$AK$11</f>
        <v>0</v>
      </c>
      <c r="AL70" s="45">
        <v>0</v>
      </c>
      <c r="AM70" s="43">
        <f>AL70*$E70*$F70*$H70*$K70*$AM$11</f>
        <v>0</v>
      </c>
      <c r="AN70" s="78"/>
      <c r="AO70" s="43">
        <f>SUM(AN70*$E70*$F70*$H70*$J70*$AO$11)</f>
        <v>0</v>
      </c>
      <c r="AP70" s="45"/>
      <c r="AQ70" s="44">
        <f>SUM(AP70*$E70*$F70*$H70*$J70*$AQ$11)</f>
        <v>0</v>
      </c>
      <c r="AR70" s="45">
        <v>0</v>
      </c>
      <c r="AS70" s="43">
        <f>SUM(AR70*$E70*$F70*$H70*$J70*$AS$11)</f>
        <v>0</v>
      </c>
      <c r="AT70" s="45">
        <v>0</v>
      </c>
      <c r="AU70" s="43">
        <f>SUM(AT70*$E70*$F70*$H70*$J70*$AU$11)</f>
        <v>0</v>
      </c>
      <c r="AV70" s="45"/>
      <c r="AW70" s="43">
        <f>SUM(AV70*$E70*$F70*$H70*$J70*$AW$11)</f>
        <v>0</v>
      </c>
      <c r="AX70" s="45"/>
      <c r="AY70" s="43">
        <f>SUM(AX70*$E70*$F70*$H70*$J70*$AY$11)</f>
        <v>0</v>
      </c>
      <c r="AZ70" s="45"/>
      <c r="BA70" s="43">
        <f>SUM(AZ70*$E70*$F70*$H70*$J70*$BA$11)</f>
        <v>0</v>
      </c>
      <c r="BB70" s="45">
        <v>0</v>
      </c>
      <c r="BC70" s="43">
        <f>SUM(BB70*$E70*$F70*$H70*$J70*$BC$11)</f>
        <v>0</v>
      </c>
      <c r="BD70" s="45">
        <v>0</v>
      </c>
      <c r="BE70" s="43">
        <f>SUM(BD70*$E70*$F70*$H70*$J70*$BE$11)</f>
        <v>0</v>
      </c>
      <c r="BF70" s="45">
        <v>0</v>
      </c>
      <c r="BG70" s="43">
        <f>SUM(BF70*$E70*$F70*$H70*$J70*$BG$11)</f>
        <v>0</v>
      </c>
      <c r="BH70" s="45">
        <v>0</v>
      </c>
      <c r="BI70" s="43">
        <f>SUM(BH70*$E70*$F70*$H70*$J70*$BI$11)</f>
        <v>0</v>
      </c>
      <c r="BJ70" s="45">
        <v>0</v>
      </c>
      <c r="BK70" s="43">
        <f>SUM(BJ70*$E70*$F70*$H70*$J70*$BK$11)</f>
        <v>0</v>
      </c>
      <c r="BL70" s="45"/>
      <c r="BM70" s="43">
        <f>SUM(BL70*$E70*$F70*$H70*$J70*$BM$11)</f>
        <v>0</v>
      </c>
      <c r="BN70" s="85"/>
      <c r="BO70" s="43">
        <f>BN70*$E70*$F70*$H70*$K70*$BO$11</f>
        <v>0</v>
      </c>
      <c r="BP70" s="45">
        <v>0</v>
      </c>
      <c r="BQ70" s="43">
        <f>BP70*$E70*$F70*$H70*$K70*$BQ$11</f>
        <v>0</v>
      </c>
      <c r="BR70" s="86">
        <v>0</v>
      </c>
      <c r="BS70" s="43">
        <f>BR70*$E70*$F70*$H70*$K70*$BS$11</f>
        <v>0</v>
      </c>
      <c r="BT70" s="45">
        <v>0</v>
      </c>
      <c r="BU70" s="43">
        <f>BT70*$E70*$F70*$H70*$K70*$BU$11</f>
        <v>0</v>
      </c>
      <c r="BV70" s="45">
        <v>0</v>
      </c>
      <c r="BW70" s="43">
        <f>BV70*$E70*$F70*$H70*$K70*$BW$11</f>
        <v>0</v>
      </c>
      <c r="BX70" s="72">
        <v>0</v>
      </c>
      <c r="BY70" s="43">
        <f>BX70*$E70*$F70*$H70*$K70*$BY$11</f>
        <v>0</v>
      </c>
      <c r="BZ70" s="47">
        <v>0</v>
      </c>
      <c r="CA70" s="47">
        <v>0</v>
      </c>
      <c r="CB70" s="45"/>
      <c r="CC70" s="43">
        <f>CB70*$E70*$F70*$H70*$K70*$CC$11</f>
        <v>0</v>
      </c>
      <c r="CD70" s="45"/>
      <c r="CE70" s="43">
        <f>CD70*$E70*$F70*$H70*$K70*$CE$11</f>
        <v>0</v>
      </c>
      <c r="CF70" s="45">
        <v>0</v>
      </c>
      <c r="CG70" s="43">
        <f>CF70*$E70*$F70*$H70*$K70*$CG$11</f>
        <v>0</v>
      </c>
      <c r="CH70" s="45">
        <v>0</v>
      </c>
      <c r="CI70" s="43">
        <f>CH70*$E70*$F70*$H70*$K70*$CI$11</f>
        <v>0</v>
      </c>
      <c r="CJ70" s="43">
        <v>0</v>
      </c>
      <c r="CK70" s="43">
        <v>0</v>
      </c>
      <c r="CL70" s="45">
        <v>0</v>
      </c>
      <c r="CM70" s="43">
        <f>CL70*$E70*$F70*$H70*$K70*$CM$11</f>
        <v>0</v>
      </c>
      <c r="CN70" s="45">
        <v>0</v>
      </c>
      <c r="CO70" s="43">
        <f>CN70*$E70*$F70*$H70*$K70*$CO$11</f>
        <v>0</v>
      </c>
      <c r="CP70" s="45"/>
      <c r="CQ70" s="43">
        <f>CP70*$E70*$F70*$H70*$K70*$CQ$11</f>
        <v>0</v>
      </c>
      <c r="CR70" s="45"/>
      <c r="CS70" s="43">
        <f>CR70*$E70*$F70*$H70*$K70*$CS$11</f>
        <v>0</v>
      </c>
      <c r="CT70" s="45">
        <v>0</v>
      </c>
      <c r="CU70" s="43">
        <f>CT70*$E70*$F70*$H70*$K70*$CU$11</f>
        <v>0</v>
      </c>
      <c r="CV70" s="45">
        <v>0</v>
      </c>
      <c r="CW70" s="43">
        <f>CV70*$E70*$F70*$H70*$L70*$CW$11</f>
        <v>0</v>
      </c>
      <c r="CX70" s="45">
        <v>0</v>
      </c>
      <c r="CY70" s="43">
        <f>CX70*$E70*$F70*$H70*$M70*$CY$11</f>
        <v>0</v>
      </c>
      <c r="CZ70" s="44"/>
      <c r="DA70" s="43">
        <f>CZ70*E70*F70*H70</f>
        <v>0</v>
      </c>
      <c r="DB70" s="44"/>
      <c r="DC70" s="43">
        <f>DB70*E70*F70*H70*K70</f>
        <v>0</v>
      </c>
      <c r="DD70" s="49">
        <f>SUM(P70+N70+Z70+R70+T70+AB70+X70+V70+AD70+AJ70+AH70+AL70+AN70+AR70+BN70+BT70+AP70+BB70+BD70+CH70+CL70+CF70+CN70+CP70+BX70+CB70+AT70+AV70+AX70+AZ70+BP70+BR70+BV70+BF70+BH70+BJ70+BL70+CD70+CR70+CT70+CV70+CX70+CZ70+DB70)</f>
        <v>0</v>
      </c>
      <c r="DE70" s="49">
        <f>SUM(Q70+O70+AA70+S70+U70+AC70+Y70+W70+AE70+AK70+AI70+AM70+AO70+AS70+BO70+BU70+AQ70+BC70+BE70+CI70+CM70+CG70+CO70+CQ70+BY70+CC70+AU70+AW70+AY70+BA70+BQ70+BS70+BW70+BG70+BI70+BK70+BM70+CE70+CS70+CU70+CW70+CY70+DA70+DC70)</f>
        <v>0</v>
      </c>
    </row>
    <row r="71" spans="1:109" s="210" customFormat="1" ht="15.75" x14ac:dyDescent="0.25">
      <c r="A71" s="209">
        <v>15</v>
      </c>
      <c r="B71" s="209"/>
      <c r="C71" s="74"/>
      <c r="D71" s="177" t="s">
        <v>211</v>
      </c>
      <c r="E71" s="38">
        <v>13520</v>
      </c>
      <c r="F71" s="206">
        <v>1.05</v>
      </c>
      <c r="G71" s="206"/>
      <c r="H71" s="26">
        <v>1</v>
      </c>
      <c r="I71" s="75"/>
      <c r="J71" s="185">
        <v>1.4</v>
      </c>
      <c r="K71" s="185">
        <v>1.68</v>
      </c>
      <c r="L71" s="185">
        <v>2.23</v>
      </c>
      <c r="M71" s="42">
        <v>2.57</v>
      </c>
      <c r="N71" s="207">
        <f>SUM(N72:N74)</f>
        <v>10</v>
      </c>
      <c r="O71" s="207">
        <f t="shared" ref="O71:CD71" si="78">SUM(O72:O74)</f>
        <v>185494.39999999999</v>
      </c>
      <c r="P71" s="207">
        <f t="shared" si="78"/>
        <v>0</v>
      </c>
      <c r="Q71" s="207">
        <f t="shared" si="78"/>
        <v>0</v>
      </c>
      <c r="R71" s="207">
        <f t="shared" si="78"/>
        <v>728</v>
      </c>
      <c r="S71" s="207">
        <f t="shared" si="78"/>
        <v>17379500.32</v>
      </c>
      <c r="T71" s="207">
        <f t="shared" si="78"/>
        <v>0</v>
      </c>
      <c r="U71" s="207">
        <f t="shared" si="78"/>
        <v>0</v>
      </c>
      <c r="V71" s="207">
        <f t="shared" si="78"/>
        <v>0</v>
      </c>
      <c r="W71" s="207">
        <f t="shared" si="78"/>
        <v>0</v>
      </c>
      <c r="X71" s="207">
        <f t="shared" si="78"/>
        <v>0</v>
      </c>
      <c r="Y71" s="207">
        <f t="shared" si="78"/>
        <v>0</v>
      </c>
      <c r="Z71" s="207">
        <f t="shared" si="78"/>
        <v>0</v>
      </c>
      <c r="AA71" s="207">
        <f t="shared" si="78"/>
        <v>0</v>
      </c>
      <c r="AB71" s="207">
        <f t="shared" si="78"/>
        <v>45</v>
      </c>
      <c r="AC71" s="207">
        <f t="shared" si="78"/>
        <v>834724.79999999993</v>
      </c>
      <c r="AD71" s="207">
        <f t="shared" si="78"/>
        <v>0</v>
      </c>
      <c r="AE71" s="207">
        <f t="shared" si="78"/>
        <v>0</v>
      </c>
      <c r="AF71" s="207">
        <v>0</v>
      </c>
      <c r="AG71" s="207">
        <v>0</v>
      </c>
      <c r="AH71" s="207">
        <f t="shared" si="78"/>
        <v>0</v>
      </c>
      <c r="AI71" s="207">
        <f t="shared" si="78"/>
        <v>0</v>
      </c>
      <c r="AJ71" s="207">
        <f t="shared" si="78"/>
        <v>0</v>
      </c>
      <c r="AK71" s="207">
        <f t="shared" si="78"/>
        <v>0</v>
      </c>
      <c r="AL71" s="207">
        <f t="shared" si="78"/>
        <v>17</v>
      </c>
      <c r="AM71" s="207">
        <f t="shared" si="78"/>
        <v>378408.57599999994</v>
      </c>
      <c r="AN71" s="207">
        <f t="shared" si="78"/>
        <v>40</v>
      </c>
      <c r="AO71" s="207">
        <f t="shared" si="78"/>
        <v>741977.59999999998</v>
      </c>
      <c r="AP71" s="207">
        <f t="shared" si="78"/>
        <v>0</v>
      </c>
      <c r="AQ71" s="207">
        <f t="shared" si="78"/>
        <v>0</v>
      </c>
      <c r="AR71" s="207">
        <f t="shared" si="78"/>
        <v>0</v>
      </c>
      <c r="AS71" s="207">
        <f t="shared" si="78"/>
        <v>0</v>
      </c>
      <c r="AT71" s="207">
        <f t="shared" si="78"/>
        <v>0</v>
      </c>
      <c r="AU71" s="207">
        <f t="shared" si="78"/>
        <v>0</v>
      </c>
      <c r="AV71" s="207">
        <f t="shared" si="78"/>
        <v>0</v>
      </c>
      <c r="AW71" s="207">
        <f t="shared" si="78"/>
        <v>0</v>
      </c>
      <c r="AX71" s="207">
        <f t="shared" si="78"/>
        <v>0</v>
      </c>
      <c r="AY71" s="207">
        <f t="shared" si="78"/>
        <v>0</v>
      </c>
      <c r="AZ71" s="207">
        <f t="shared" si="78"/>
        <v>0</v>
      </c>
      <c r="BA71" s="207">
        <f t="shared" si="78"/>
        <v>0</v>
      </c>
      <c r="BB71" s="207">
        <f t="shared" si="78"/>
        <v>0</v>
      </c>
      <c r="BC71" s="207">
        <f t="shared" si="78"/>
        <v>0</v>
      </c>
      <c r="BD71" s="207">
        <f t="shared" si="78"/>
        <v>24</v>
      </c>
      <c r="BE71" s="207">
        <f t="shared" si="78"/>
        <v>445186.56</v>
      </c>
      <c r="BF71" s="207">
        <f t="shared" si="78"/>
        <v>0</v>
      </c>
      <c r="BG71" s="207">
        <f t="shared" si="78"/>
        <v>0</v>
      </c>
      <c r="BH71" s="207">
        <f t="shared" si="78"/>
        <v>0</v>
      </c>
      <c r="BI71" s="207">
        <f t="shared" si="78"/>
        <v>0</v>
      </c>
      <c r="BJ71" s="207">
        <f t="shared" si="78"/>
        <v>0</v>
      </c>
      <c r="BK71" s="207">
        <f t="shared" si="78"/>
        <v>0</v>
      </c>
      <c r="BL71" s="207">
        <f t="shared" si="78"/>
        <v>130</v>
      </c>
      <c r="BM71" s="207">
        <f t="shared" si="78"/>
        <v>2411427.1999999997</v>
      </c>
      <c r="BN71" s="207">
        <f t="shared" si="78"/>
        <v>0</v>
      </c>
      <c r="BO71" s="207">
        <f t="shared" si="78"/>
        <v>0</v>
      </c>
      <c r="BP71" s="207">
        <f t="shared" si="78"/>
        <v>0</v>
      </c>
      <c r="BQ71" s="207">
        <f t="shared" si="78"/>
        <v>0</v>
      </c>
      <c r="BR71" s="207">
        <f t="shared" si="78"/>
        <v>0</v>
      </c>
      <c r="BS71" s="207">
        <f t="shared" si="78"/>
        <v>0</v>
      </c>
      <c r="BT71" s="207">
        <f t="shared" si="78"/>
        <v>0</v>
      </c>
      <c r="BU71" s="207">
        <f t="shared" si="78"/>
        <v>0</v>
      </c>
      <c r="BV71" s="207">
        <f t="shared" si="78"/>
        <v>11</v>
      </c>
      <c r="BW71" s="207">
        <f t="shared" si="78"/>
        <v>244852.60800000001</v>
      </c>
      <c r="BX71" s="208">
        <f t="shared" si="78"/>
        <v>37</v>
      </c>
      <c r="BY71" s="207">
        <f t="shared" si="78"/>
        <v>885603.26399999997</v>
      </c>
      <c r="BZ71" s="101">
        <v>-20.333333333333329</v>
      </c>
      <c r="CA71" s="101">
        <v>-775565.27999999991</v>
      </c>
      <c r="CB71" s="207">
        <f t="shared" si="78"/>
        <v>96</v>
      </c>
      <c r="CC71" s="207">
        <f t="shared" si="78"/>
        <v>2136895.4879999999</v>
      </c>
      <c r="CD71" s="207">
        <f t="shared" si="78"/>
        <v>0</v>
      </c>
      <c r="CE71" s="207">
        <f t="shared" ref="CE71:DE71" si="79">SUM(CE72:CE74)</f>
        <v>0</v>
      </c>
      <c r="CF71" s="207">
        <f t="shared" si="79"/>
        <v>100</v>
      </c>
      <c r="CG71" s="207">
        <f t="shared" si="79"/>
        <v>2225932.7999999998</v>
      </c>
      <c r="CH71" s="207">
        <f t="shared" si="79"/>
        <v>0</v>
      </c>
      <c r="CI71" s="207">
        <f t="shared" si="79"/>
        <v>0</v>
      </c>
      <c r="CJ71" s="207">
        <v>0</v>
      </c>
      <c r="CK71" s="207">
        <v>0</v>
      </c>
      <c r="CL71" s="207">
        <f t="shared" si="79"/>
        <v>24</v>
      </c>
      <c r="CM71" s="207">
        <f t="shared" si="79"/>
        <v>534223.87199999997</v>
      </c>
      <c r="CN71" s="207">
        <f t="shared" si="79"/>
        <v>0</v>
      </c>
      <c r="CO71" s="207">
        <f t="shared" si="79"/>
        <v>0</v>
      </c>
      <c r="CP71" s="207">
        <f t="shared" si="79"/>
        <v>3</v>
      </c>
      <c r="CQ71" s="207">
        <f t="shared" si="79"/>
        <v>66777.983999999997</v>
      </c>
      <c r="CR71" s="207">
        <f t="shared" si="79"/>
        <v>25</v>
      </c>
      <c r="CS71" s="207">
        <f t="shared" si="79"/>
        <v>556483.19999999995</v>
      </c>
      <c r="CT71" s="207">
        <f t="shared" si="79"/>
        <v>0</v>
      </c>
      <c r="CU71" s="207">
        <f t="shared" si="79"/>
        <v>0</v>
      </c>
      <c r="CV71" s="207">
        <f t="shared" si="79"/>
        <v>17</v>
      </c>
      <c r="CW71" s="207">
        <f t="shared" si="79"/>
        <v>502292.33599999995</v>
      </c>
      <c r="CX71" s="207">
        <f t="shared" si="79"/>
        <v>32</v>
      </c>
      <c r="CY71" s="207">
        <f t="shared" si="79"/>
        <v>1089647.1040000001</v>
      </c>
      <c r="CZ71" s="207">
        <f t="shared" si="79"/>
        <v>0</v>
      </c>
      <c r="DA71" s="207">
        <f t="shared" si="79"/>
        <v>0</v>
      </c>
      <c r="DB71" s="207">
        <f t="shared" si="79"/>
        <v>0</v>
      </c>
      <c r="DC71" s="207">
        <f t="shared" si="79"/>
        <v>0</v>
      </c>
      <c r="DD71" s="207">
        <f t="shared" si="79"/>
        <v>1339</v>
      </c>
      <c r="DE71" s="207">
        <f t="shared" si="79"/>
        <v>30619428.111999996</v>
      </c>
    </row>
    <row r="72" spans="1:109" ht="30" x14ac:dyDescent="0.25">
      <c r="A72" s="23"/>
      <c r="B72" s="23">
        <v>40</v>
      </c>
      <c r="C72" s="108" t="s">
        <v>212</v>
      </c>
      <c r="D72" s="65" t="s">
        <v>213</v>
      </c>
      <c r="E72" s="38">
        <v>13520</v>
      </c>
      <c r="F72" s="39">
        <v>0.98</v>
      </c>
      <c r="G72" s="39"/>
      <c r="H72" s="40">
        <v>1</v>
      </c>
      <c r="I72" s="41"/>
      <c r="J72" s="38">
        <v>1.4</v>
      </c>
      <c r="K72" s="38">
        <v>1.68</v>
      </c>
      <c r="L72" s="38">
        <v>2.23</v>
      </c>
      <c r="M72" s="42">
        <v>2.57</v>
      </c>
      <c r="N72" s="77">
        <v>10</v>
      </c>
      <c r="O72" s="43">
        <f>SUM(N72*$E72*$F72*$H72*$J72*$O$11)</f>
        <v>185494.39999999999</v>
      </c>
      <c r="P72" s="45"/>
      <c r="Q72" s="43">
        <f>SUM(P72*$E72*$F72*$H72*$J72*$Q$11)</f>
        <v>0</v>
      </c>
      <c r="R72" s="44">
        <v>428</v>
      </c>
      <c r="S72" s="44">
        <f>SUM(R72*$E72*$F72*$H72*$J72*$S$11)</f>
        <v>7939160.3199999994</v>
      </c>
      <c r="T72" s="45"/>
      <c r="U72" s="43">
        <f>SUM(T72*$E72*$F72*$H72*$J72*$U$11)</f>
        <v>0</v>
      </c>
      <c r="V72" s="45"/>
      <c r="W72" s="43">
        <f>SUM(V72*$E72*$F72*$H72*$J72*$W$11)</f>
        <v>0</v>
      </c>
      <c r="X72" s="45"/>
      <c r="Y72" s="44">
        <f>SUM(X72*$E72*$F72*$H72*$J72*$Y$11)</f>
        <v>0</v>
      </c>
      <c r="Z72" s="78"/>
      <c r="AA72" s="43">
        <f>SUM(Z72*$E72*$F72*$H72*$J72*$AA$11)</f>
        <v>0</v>
      </c>
      <c r="AB72" s="44">
        <v>45</v>
      </c>
      <c r="AC72" s="43">
        <f>SUM(AB72*$E72*$F72*$H72*$J72*$AC$11)</f>
        <v>834724.79999999993</v>
      </c>
      <c r="AD72" s="45"/>
      <c r="AE72" s="43">
        <f>SUM(AD72*$E72*$F72*$H72*$J72*$AE$11)</f>
        <v>0</v>
      </c>
      <c r="AF72" s="43">
        <v>0</v>
      </c>
      <c r="AG72" s="43">
        <v>0</v>
      </c>
      <c r="AH72" s="45"/>
      <c r="AI72" s="43">
        <f>SUM(AH72*$E72*$F72*$H72*$J72*$AI$11)</f>
        <v>0</v>
      </c>
      <c r="AJ72" s="45"/>
      <c r="AK72" s="43">
        <f>AJ72*$E72*$F72*$H72*$K72*$AK$11</f>
        <v>0</v>
      </c>
      <c r="AL72" s="85">
        <v>17</v>
      </c>
      <c r="AM72" s="43">
        <f>AL72*$E72*$F72*$H72*$K72*$AM$11</f>
        <v>378408.57599999994</v>
      </c>
      <c r="AN72" s="78">
        <v>40</v>
      </c>
      <c r="AO72" s="43">
        <f>SUM(AN72*$E72*$F72*$H72*$J72*$AO$11)</f>
        <v>741977.59999999998</v>
      </c>
      <c r="AP72" s="45"/>
      <c r="AQ72" s="44">
        <f>SUM(AP72*$E72*$F72*$H72*$J72*$AQ$11)</f>
        <v>0</v>
      </c>
      <c r="AR72" s="45"/>
      <c r="AS72" s="43">
        <f>SUM(AR72*$E72*$F72*$H72*$J72*$AS$11)</f>
        <v>0</v>
      </c>
      <c r="AT72" s="45"/>
      <c r="AU72" s="43">
        <f>SUM(AT72*$E72*$F72*$H72*$J72*$AU$11)</f>
        <v>0</v>
      </c>
      <c r="AV72" s="45"/>
      <c r="AW72" s="43">
        <f>SUM(AV72*$E72*$F72*$H72*$J72*$AW$11)</f>
        <v>0</v>
      </c>
      <c r="AX72" s="45"/>
      <c r="AY72" s="43">
        <f>SUM(AX72*$E72*$F72*$H72*$J72*$AY$11)</f>
        <v>0</v>
      </c>
      <c r="AZ72" s="45"/>
      <c r="BA72" s="43">
        <f>SUM(AZ72*$E72*$F72*$H72*$J72*$BA$11)</f>
        <v>0</v>
      </c>
      <c r="BB72" s="45"/>
      <c r="BC72" s="43">
        <f>SUM(BB72*$E72*$F72*$H72*$J72*$BC$11)</f>
        <v>0</v>
      </c>
      <c r="BD72" s="45">
        <v>24</v>
      </c>
      <c r="BE72" s="43">
        <f>SUM(BD72*$E72*$F72*$H72*$J72*$BE$11)</f>
        <v>445186.56</v>
      </c>
      <c r="BF72" s="45"/>
      <c r="BG72" s="43">
        <f>SUM(BF72*$E72*$F72*$H72*$J72*$BG$11)</f>
        <v>0</v>
      </c>
      <c r="BH72" s="45"/>
      <c r="BI72" s="43">
        <f>SUM(BH72*$E72*$F72*$H72*$J72*$BI$11)</f>
        <v>0</v>
      </c>
      <c r="BJ72" s="45"/>
      <c r="BK72" s="43">
        <f>SUM(BJ72*$E72*$F72*$H72*$J72*$BK$11)</f>
        <v>0</v>
      </c>
      <c r="BL72" s="45">
        <f>130</f>
        <v>130</v>
      </c>
      <c r="BM72" s="43">
        <f>SUM(BL72*$E72*$F72*$H72*$J72*$BM$11)</f>
        <v>2411427.1999999997</v>
      </c>
      <c r="BN72" s="45"/>
      <c r="BO72" s="43">
        <f>BN72*$E72*$F72*$H72*$K72*$BO$11</f>
        <v>0</v>
      </c>
      <c r="BP72" s="45"/>
      <c r="BQ72" s="43">
        <f>BP72*$E72*$F72*$H72*$K72*$BQ$11</f>
        <v>0</v>
      </c>
      <c r="BR72" s="86"/>
      <c r="BS72" s="43">
        <f>BR72*$E72*$F72*$H72*$K72*$BS$11</f>
        <v>0</v>
      </c>
      <c r="BT72" s="45"/>
      <c r="BU72" s="43">
        <f>BT72*$E72*$F72*$H72*$K72*$BU$11</f>
        <v>0</v>
      </c>
      <c r="BV72" s="85">
        <v>11</v>
      </c>
      <c r="BW72" s="43">
        <f>BV72*$E72*$F72*$H72*$K72*$BW$11</f>
        <v>244852.60800000001</v>
      </c>
      <c r="BX72" s="46">
        <v>33</v>
      </c>
      <c r="BY72" s="43">
        <f>BX72*$E72*$F72*$H72*$K72*$BY$11</f>
        <v>734557.82399999991</v>
      </c>
      <c r="BZ72" s="47">
        <v>0.5</v>
      </c>
      <c r="CA72" s="47">
        <v>11129.720000000205</v>
      </c>
      <c r="CB72" s="44">
        <v>96</v>
      </c>
      <c r="CC72" s="43">
        <f>CB72*$E72*$F72*$H72*$K72*$CC$11</f>
        <v>2136895.4879999999</v>
      </c>
      <c r="CD72" s="85"/>
      <c r="CE72" s="43">
        <f>CD72*$E72*$F72*$H72*$K72*$CE$11</f>
        <v>0</v>
      </c>
      <c r="CF72" s="85">
        <v>100</v>
      </c>
      <c r="CG72" s="43">
        <f>CF72*$E72*$F72*$H72*$K72*$CG$11</f>
        <v>2225932.7999999998</v>
      </c>
      <c r="CH72" s="45"/>
      <c r="CI72" s="43">
        <f>CH72*$E72*$F72*$H72*$K72*$CI$11</f>
        <v>0</v>
      </c>
      <c r="CJ72" s="43">
        <v>0</v>
      </c>
      <c r="CK72" s="43">
        <v>0</v>
      </c>
      <c r="CL72" s="45">
        <v>24</v>
      </c>
      <c r="CM72" s="43">
        <f>CL72*$E72*$F72*$H72*$K72*$CM$11</f>
        <v>534223.87199999997</v>
      </c>
      <c r="CN72" s="85"/>
      <c r="CO72" s="43">
        <f>CN72*$E72*$F72*$H72*$K72*$CO$11</f>
        <v>0</v>
      </c>
      <c r="CP72" s="85">
        <v>3</v>
      </c>
      <c r="CQ72" s="43">
        <f>CP72*$E72*$F72*$H72*$K72*$CQ$11</f>
        <v>66777.983999999997</v>
      </c>
      <c r="CR72" s="45">
        <v>25</v>
      </c>
      <c r="CS72" s="43">
        <f>CR72*$E72*$F72*$H72*$K72*$CS$11</f>
        <v>556483.19999999995</v>
      </c>
      <c r="CT72" s="45"/>
      <c r="CU72" s="43">
        <f>CT72*$E72*$F72*$H72*$K72*$CU$11</f>
        <v>0</v>
      </c>
      <c r="CV72" s="85">
        <v>17</v>
      </c>
      <c r="CW72" s="43">
        <f>CV72*$E72*$F72*$H72*$L72*$CW$11</f>
        <v>502292.33599999995</v>
      </c>
      <c r="CX72" s="85">
        <v>32</v>
      </c>
      <c r="CY72" s="43">
        <f>CX72*$E72*$F72*$H72*$M72*$CY$11</f>
        <v>1089647.1040000001</v>
      </c>
      <c r="CZ72" s="44"/>
      <c r="DA72" s="43">
        <f>CZ72*E72*F72*H72</f>
        <v>0</v>
      </c>
      <c r="DB72" s="44"/>
      <c r="DC72" s="43"/>
      <c r="DD72" s="49">
        <f t="shared" ref="DD72:DE74" si="80">SUM(P72+N72+Z72+R72+T72+AB72+X72+V72+AD72+AJ72+AH72+AL72+AN72+AR72+BN72+BT72+AP72+BB72+BD72+CH72+CL72+CF72+CN72+CP72+BX72+CB72+AT72+AV72+AX72+AZ72+BP72+BR72+BV72+BF72+BH72+BJ72+BL72+CD72+CR72+CT72+CV72+CX72+CZ72+DB72)</f>
        <v>1035</v>
      </c>
      <c r="DE72" s="49">
        <f t="shared" si="80"/>
        <v>21028042.671999995</v>
      </c>
    </row>
    <row r="73" spans="1:109" ht="45" x14ac:dyDescent="0.25">
      <c r="A73" s="23"/>
      <c r="B73" s="23">
        <v>41</v>
      </c>
      <c r="C73" s="108" t="s">
        <v>214</v>
      </c>
      <c r="D73" s="71" t="s">
        <v>215</v>
      </c>
      <c r="E73" s="38">
        <v>13520</v>
      </c>
      <c r="F73" s="39">
        <v>1.75</v>
      </c>
      <c r="G73" s="39"/>
      <c r="H73" s="112">
        <v>0.95</v>
      </c>
      <c r="I73" s="41"/>
      <c r="J73" s="105">
        <v>1.4</v>
      </c>
      <c r="K73" s="105">
        <v>1.68</v>
      </c>
      <c r="L73" s="105">
        <v>2.23</v>
      </c>
      <c r="M73" s="106">
        <v>2.57</v>
      </c>
      <c r="N73" s="77"/>
      <c r="O73" s="43">
        <f>SUM(N73*$E73*$F73*$H73*$J73*$O$11)</f>
        <v>0</v>
      </c>
      <c r="P73" s="45"/>
      <c r="Q73" s="43">
        <f>SUM(P73*$E73*$F73*$H73*$J73*$Q$11)</f>
        <v>0</v>
      </c>
      <c r="R73" s="44">
        <v>300</v>
      </c>
      <c r="S73" s="44">
        <f>SUM(R73*$E73*$F73*$H73*$J73*$S$11)</f>
        <v>9440340</v>
      </c>
      <c r="T73" s="45"/>
      <c r="U73" s="43">
        <f>SUM(T73*$E73*$F73*$H73*$J73*$U$11)</f>
        <v>0</v>
      </c>
      <c r="V73" s="45"/>
      <c r="W73" s="43">
        <f>SUM(V73*$E73*$F73*$H73*$J73*$W$11)</f>
        <v>0</v>
      </c>
      <c r="X73" s="45"/>
      <c r="Y73" s="44">
        <f>SUM(X73*$E73*$F73*$H73*$J73*$Y$11)</f>
        <v>0</v>
      </c>
      <c r="Z73" s="78"/>
      <c r="AA73" s="43">
        <f>SUM(Z73*$E73*$F73*$H73*$J73*$AA$11)</f>
        <v>0</v>
      </c>
      <c r="AB73" s="45"/>
      <c r="AC73" s="43">
        <f>SUM(AB73*$E73*$F73*$H73*$J73*$AC$11)</f>
        <v>0</v>
      </c>
      <c r="AD73" s="45"/>
      <c r="AE73" s="43">
        <f>SUM(AD73*$E73*$F73*$H73*$J73*$AE$11)</f>
        <v>0</v>
      </c>
      <c r="AF73" s="43">
        <v>0</v>
      </c>
      <c r="AG73" s="43">
        <v>0</v>
      </c>
      <c r="AH73" s="45"/>
      <c r="AI73" s="43">
        <f>SUM(AH73*$E73*$F73*$H73*$J73*$AI$11)</f>
        <v>0</v>
      </c>
      <c r="AJ73" s="45"/>
      <c r="AK73" s="43">
        <f>AJ73*$E73*$F73*$H73*$K73*$AK$11</f>
        <v>0</v>
      </c>
      <c r="AL73" s="45"/>
      <c r="AM73" s="43">
        <f>AL73*$E73*$F73*$H73*$K73*$AM$11</f>
        <v>0</v>
      </c>
      <c r="AN73" s="78"/>
      <c r="AO73" s="43">
        <f>SUM(AN73*$E73*$F73*$H73*$J73*$AO$11)</f>
        <v>0</v>
      </c>
      <c r="AP73" s="45"/>
      <c r="AQ73" s="44">
        <f>SUM(AP73*$E73*$F73*$H73*$J73*$AQ$11)</f>
        <v>0</v>
      </c>
      <c r="AR73" s="45"/>
      <c r="AS73" s="43">
        <f>SUM(AR73*$E73*$F73*$H73*$J73*$AS$11)</f>
        <v>0</v>
      </c>
      <c r="AT73" s="45"/>
      <c r="AU73" s="43">
        <f>SUM(AT73*$E73*$F73*$H73*$J73*$AU$11)</f>
        <v>0</v>
      </c>
      <c r="AV73" s="45"/>
      <c r="AW73" s="43">
        <f>SUM(AV73*$E73*$F73*$H73*$J73*$AW$11)</f>
        <v>0</v>
      </c>
      <c r="AX73" s="45"/>
      <c r="AY73" s="43">
        <f>SUM(AX73*$E73*$F73*$H73*$J73*$AY$11)</f>
        <v>0</v>
      </c>
      <c r="AZ73" s="45"/>
      <c r="BA73" s="43">
        <f>SUM(AZ73*$E73*$F73*$H73*$J73*$BA$11)</f>
        <v>0</v>
      </c>
      <c r="BB73" s="45"/>
      <c r="BC73" s="43">
        <f>SUM(BB73*$E73*$F73*$H73*$J73*$BC$11)</f>
        <v>0</v>
      </c>
      <c r="BD73" s="45"/>
      <c r="BE73" s="43">
        <f>SUM(BD73*$E73*$F73*$H73*$J73*$BE$11)</f>
        <v>0</v>
      </c>
      <c r="BF73" s="45"/>
      <c r="BG73" s="43">
        <f>SUM(BF73*$E73*$F73*$H73*$J73*$BG$11)</f>
        <v>0</v>
      </c>
      <c r="BH73" s="45"/>
      <c r="BI73" s="43">
        <f>SUM(BH73*$E73*$F73*$H73*$J73*$BI$11)</f>
        <v>0</v>
      </c>
      <c r="BJ73" s="45"/>
      <c r="BK73" s="43">
        <f>SUM(BJ73*$E73*$F73*$H73*$J73*$BK$11)</f>
        <v>0</v>
      </c>
      <c r="BL73" s="45"/>
      <c r="BM73" s="43">
        <f>SUM(BL73*$E73*$F73*$H73*$J73*$BM$11)</f>
        <v>0</v>
      </c>
      <c r="BN73" s="45"/>
      <c r="BO73" s="43">
        <f>BN73*$E73*$F73*$H73*$K73*$BO$11</f>
        <v>0</v>
      </c>
      <c r="BP73" s="45"/>
      <c r="BQ73" s="43">
        <f>BP73*$E73*$F73*$H73*$K73*$BQ$11</f>
        <v>0</v>
      </c>
      <c r="BR73" s="86"/>
      <c r="BS73" s="43">
        <f>BR73*$E73*$F73*$H73*$K73*$BS$11</f>
        <v>0</v>
      </c>
      <c r="BT73" s="45"/>
      <c r="BU73" s="43">
        <f>BT73*$E73*$F73*$H73*$K73*$BU$11</f>
        <v>0</v>
      </c>
      <c r="BV73" s="45"/>
      <c r="BW73" s="43">
        <f>BV73*$E73*$F73*$H73*$K73*$BW$11</f>
        <v>0</v>
      </c>
      <c r="BX73" s="72">
        <f>25-21</f>
        <v>4</v>
      </c>
      <c r="BY73" s="43">
        <f>BX73*$E73*$F73*$H73*$K73*$BY$11</f>
        <v>151045.44</v>
      </c>
      <c r="BZ73" s="47">
        <v>-20.833333333333336</v>
      </c>
      <c r="CA73" s="47">
        <v>-786695</v>
      </c>
      <c r="CB73" s="44"/>
      <c r="CC73" s="43">
        <f>CB73*$E73*$F73*$H73*$K73*$CC$11</f>
        <v>0</v>
      </c>
      <c r="CD73" s="45"/>
      <c r="CE73" s="43">
        <f>CD73*$E73*$F73*$H73*$K73*$CE$11</f>
        <v>0</v>
      </c>
      <c r="CF73" s="45"/>
      <c r="CG73" s="43">
        <f>CF73*$E73*$F73*$H73*$K73*$CG$11</f>
        <v>0</v>
      </c>
      <c r="CH73" s="45"/>
      <c r="CI73" s="43">
        <f>CH73*$E73*$F73*$H73*$K73*$CI$11</f>
        <v>0</v>
      </c>
      <c r="CJ73" s="43">
        <v>0</v>
      </c>
      <c r="CK73" s="43">
        <v>0</v>
      </c>
      <c r="CL73" s="45"/>
      <c r="CM73" s="43">
        <f>CL73*$E73*$F73*$H73*$K73*$CM$11</f>
        <v>0</v>
      </c>
      <c r="CN73" s="45"/>
      <c r="CO73" s="43">
        <f>CN73*$E73*$F73*$H73*$K73*$CO$11</f>
        <v>0</v>
      </c>
      <c r="CP73" s="45"/>
      <c r="CQ73" s="43">
        <f>CP73*$E73*$F73*$H73*$K73*$CQ$11</f>
        <v>0</v>
      </c>
      <c r="CR73" s="45"/>
      <c r="CS73" s="43">
        <f>CR73*$E73*$F73*$H73*$K73*$CS$11</f>
        <v>0</v>
      </c>
      <c r="CT73" s="45"/>
      <c r="CU73" s="43">
        <f>CT73*$E73*$F73*$H73*$K73*$CU$11</f>
        <v>0</v>
      </c>
      <c r="CV73" s="45"/>
      <c r="CW73" s="43">
        <f>CV73*$E73*$F73*$H73*$L73*$CW$11</f>
        <v>0</v>
      </c>
      <c r="CX73" s="45"/>
      <c r="CY73" s="43">
        <f>CX73*$E73*$F73*$H73*$M73*$CY$11</f>
        <v>0</v>
      </c>
      <c r="CZ73" s="44"/>
      <c r="DA73" s="43">
        <f>CZ73*E73*F73*H73</f>
        <v>0</v>
      </c>
      <c r="DB73" s="44"/>
      <c r="DC73" s="43"/>
      <c r="DD73" s="49">
        <f t="shared" si="80"/>
        <v>304</v>
      </c>
      <c r="DE73" s="49">
        <f t="shared" si="80"/>
        <v>9591385.4399999995</v>
      </c>
    </row>
    <row r="74" spans="1:109" ht="45" hidden="1" x14ac:dyDescent="0.25">
      <c r="A74" s="23"/>
      <c r="B74" s="23">
        <v>42</v>
      </c>
      <c r="C74" s="108" t="s">
        <v>216</v>
      </c>
      <c r="D74" s="71" t="s">
        <v>217</v>
      </c>
      <c r="E74" s="38">
        <v>13520</v>
      </c>
      <c r="F74" s="39">
        <v>2.89</v>
      </c>
      <c r="G74" s="39"/>
      <c r="H74" s="40">
        <v>1</v>
      </c>
      <c r="I74" s="41"/>
      <c r="J74" s="105">
        <v>1.4</v>
      </c>
      <c r="K74" s="105">
        <v>1.68</v>
      </c>
      <c r="L74" s="105">
        <v>2.23</v>
      </c>
      <c r="M74" s="106">
        <v>2.57</v>
      </c>
      <c r="N74" s="77"/>
      <c r="O74" s="79"/>
      <c r="P74" s="77"/>
      <c r="Q74" s="79"/>
      <c r="R74" s="87"/>
      <c r="S74" s="87"/>
      <c r="T74" s="77"/>
      <c r="U74" s="79"/>
      <c r="V74" s="77"/>
      <c r="W74" s="79"/>
      <c r="X74" s="77"/>
      <c r="Y74" s="87"/>
      <c r="Z74" s="78"/>
      <c r="AA74" s="79"/>
      <c r="AB74" s="77"/>
      <c r="AC74" s="79"/>
      <c r="AD74" s="77"/>
      <c r="AE74" s="79"/>
      <c r="AF74" s="79">
        <v>0</v>
      </c>
      <c r="AG74" s="79">
        <v>0</v>
      </c>
      <c r="AH74" s="77"/>
      <c r="AI74" s="79"/>
      <c r="AJ74" s="77"/>
      <c r="AK74" s="79"/>
      <c r="AL74" s="77"/>
      <c r="AM74" s="79"/>
      <c r="AN74" s="78"/>
      <c r="AO74" s="79"/>
      <c r="AP74" s="77"/>
      <c r="AQ74" s="87"/>
      <c r="AR74" s="77"/>
      <c r="AS74" s="79"/>
      <c r="AT74" s="77"/>
      <c r="AU74" s="79"/>
      <c r="AV74" s="77"/>
      <c r="AW74" s="79"/>
      <c r="AX74" s="77"/>
      <c r="AY74" s="79"/>
      <c r="AZ74" s="77"/>
      <c r="BA74" s="79"/>
      <c r="BB74" s="77"/>
      <c r="BC74" s="79"/>
      <c r="BD74" s="77"/>
      <c r="BE74" s="79"/>
      <c r="BF74" s="77"/>
      <c r="BG74" s="79"/>
      <c r="BH74" s="77"/>
      <c r="BI74" s="79"/>
      <c r="BJ74" s="77"/>
      <c r="BK74" s="79"/>
      <c r="BL74" s="77"/>
      <c r="BM74" s="79"/>
      <c r="BN74" s="77"/>
      <c r="BO74" s="79"/>
      <c r="BP74" s="77"/>
      <c r="BQ74" s="79"/>
      <c r="BR74" s="88"/>
      <c r="BS74" s="79"/>
      <c r="BT74" s="77"/>
      <c r="BU74" s="79"/>
      <c r="BV74" s="77"/>
      <c r="BW74" s="79"/>
      <c r="BX74" s="89"/>
      <c r="BY74" s="79"/>
      <c r="BZ74" s="81">
        <v>0</v>
      </c>
      <c r="CA74" s="81">
        <v>0</v>
      </c>
      <c r="CB74" s="87"/>
      <c r="CC74" s="79"/>
      <c r="CD74" s="77"/>
      <c r="CE74" s="79"/>
      <c r="CF74" s="77"/>
      <c r="CG74" s="79"/>
      <c r="CH74" s="77"/>
      <c r="CI74" s="79"/>
      <c r="CJ74" s="79">
        <v>0</v>
      </c>
      <c r="CK74" s="79">
        <v>0</v>
      </c>
      <c r="CL74" s="77"/>
      <c r="CM74" s="79"/>
      <c r="CN74" s="77"/>
      <c r="CO74" s="79"/>
      <c r="CP74" s="77"/>
      <c r="CQ74" s="79"/>
      <c r="CR74" s="77"/>
      <c r="CS74" s="79"/>
      <c r="CT74" s="77"/>
      <c r="CU74" s="79"/>
      <c r="CV74" s="77"/>
      <c r="CW74" s="79"/>
      <c r="CX74" s="77"/>
      <c r="CY74" s="79"/>
      <c r="CZ74" s="87"/>
      <c r="DA74" s="79"/>
      <c r="DB74" s="87"/>
      <c r="DC74" s="79"/>
      <c r="DD74" s="49">
        <f t="shared" si="80"/>
        <v>0</v>
      </c>
      <c r="DE74" s="49">
        <f t="shared" si="80"/>
        <v>0</v>
      </c>
    </row>
    <row r="75" spans="1:109" ht="15.75" x14ac:dyDescent="0.25">
      <c r="A75" s="23">
        <v>16</v>
      </c>
      <c r="B75" s="23"/>
      <c r="C75" s="74"/>
      <c r="D75" s="215" t="s">
        <v>218</v>
      </c>
      <c r="E75" s="38">
        <v>13520</v>
      </c>
      <c r="F75" s="206">
        <v>1.06</v>
      </c>
      <c r="G75" s="206"/>
      <c r="H75" s="26">
        <v>1</v>
      </c>
      <c r="I75" s="75"/>
      <c r="J75" s="38">
        <v>1.4</v>
      </c>
      <c r="K75" s="38">
        <v>1.68</v>
      </c>
      <c r="L75" s="38">
        <v>2.23</v>
      </c>
      <c r="M75" s="42">
        <v>2.57</v>
      </c>
      <c r="N75" s="207">
        <f t="shared" ref="N75:CC75" si="81">SUM(N76:N77)</f>
        <v>15</v>
      </c>
      <c r="O75" s="207">
        <f t="shared" si="81"/>
        <v>266884.8</v>
      </c>
      <c r="P75" s="207">
        <f t="shared" si="81"/>
        <v>37</v>
      </c>
      <c r="Q75" s="207">
        <f t="shared" si="81"/>
        <v>1799863.5199999996</v>
      </c>
      <c r="R75" s="207">
        <f t="shared" si="81"/>
        <v>0</v>
      </c>
      <c r="S75" s="207">
        <f t="shared" si="81"/>
        <v>0</v>
      </c>
      <c r="T75" s="207">
        <f>SUM(T76:T77)</f>
        <v>0</v>
      </c>
      <c r="U75" s="207">
        <f t="shared" si="81"/>
        <v>0</v>
      </c>
      <c r="V75" s="207">
        <f t="shared" si="81"/>
        <v>0</v>
      </c>
      <c r="W75" s="207">
        <f t="shared" si="81"/>
        <v>0</v>
      </c>
      <c r="X75" s="207">
        <f t="shared" si="81"/>
        <v>0</v>
      </c>
      <c r="Y75" s="207">
        <f t="shared" si="81"/>
        <v>0</v>
      </c>
      <c r="Z75" s="207">
        <f t="shared" si="81"/>
        <v>0</v>
      </c>
      <c r="AA75" s="207">
        <f t="shared" si="81"/>
        <v>0</v>
      </c>
      <c r="AB75" s="207">
        <f t="shared" si="81"/>
        <v>9</v>
      </c>
      <c r="AC75" s="207">
        <f t="shared" si="81"/>
        <v>160130.87999999998</v>
      </c>
      <c r="AD75" s="207">
        <f t="shared" si="81"/>
        <v>0</v>
      </c>
      <c r="AE75" s="207">
        <f t="shared" si="81"/>
        <v>0</v>
      </c>
      <c r="AF75" s="207">
        <v>0</v>
      </c>
      <c r="AG75" s="207">
        <v>0</v>
      </c>
      <c r="AH75" s="207">
        <f t="shared" si="81"/>
        <v>3</v>
      </c>
      <c r="AI75" s="207">
        <f t="shared" si="81"/>
        <v>53376.959999999999</v>
      </c>
      <c r="AJ75" s="207">
        <f>SUM(AJ76:AJ77)</f>
        <v>0</v>
      </c>
      <c r="AK75" s="207">
        <f t="shared" si="81"/>
        <v>0</v>
      </c>
      <c r="AL75" s="207">
        <f t="shared" si="81"/>
        <v>100</v>
      </c>
      <c r="AM75" s="207">
        <f t="shared" si="81"/>
        <v>2135078.4</v>
      </c>
      <c r="AN75" s="207">
        <f t="shared" si="81"/>
        <v>0</v>
      </c>
      <c r="AO75" s="207">
        <f t="shared" si="81"/>
        <v>0</v>
      </c>
      <c r="AP75" s="207">
        <f t="shared" si="81"/>
        <v>30</v>
      </c>
      <c r="AQ75" s="207">
        <f t="shared" si="81"/>
        <v>533769.6</v>
      </c>
      <c r="AR75" s="207">
        <f t="shared" si="81"/>
        <v>0</v>
      </c>
      <c r="AS75" s="207">
        <f t="shared" si="81"/>
        <v>0</v>
      </c>
      <c r="AT75" s="207">
        <f t="shared" si="81"/>
        <v>0</v>
      </c>
      <c r="AU75" s="207">
        <f t="shared" si="81"/>
        <v>0</v>
      </c>
      <c r="AV75" s="207">
        <f t="shared" si="81"/>
        <v>0</v>
      </c>
      <c r="AW75" s="207">
        <f t="shared" si="81"/>
        <v>0</v>
      </c>
      <c r="AX75" s="207">
        <f t="shared" si="81"/>
        <v>0</v>
      </c>
      <c r="AY75" s="207">
        <f t="shared" si="81"/>
        <v>0</v>
      </c>
      <c r="AZ75" s="207">
        <f t="shared" si="81"/>
        <v>0</v>
      </c>
      <c r="BA75" s="207">
        <f t="shared" si="81"/>
        <v>0</v>
      </c>
      <c r="BB75" s="207">
        <f t="shared" si="81"/>
        <v>0</v>
      </c>
      <c r="BC75" s="207">
        <f t="shared" si="81"/>
        <v>0</v>
      </c>
      <c r="BD75" s="207">
        <f t="shared" si="81"/>
        <v>38</v>
      </c>
      <c r="BE75" s="207">
        <f t="shared" si="81"/>
        <v>676108.15999999992</v>
      </c>
      <c r="BF75" s="207">
        <f>SUM(BF76:BF77)</f>
        <v>40</v>
      </c>
      <c r="BG75" s="207">
        <f t="shared" si="81"/>
        <v>711692.79999999993</v>
      </c>
      <c r="BH75" s="207">
        <f t="shared" si="81"/>
        <v>0</v>
      </c>
      <c r="BI75" s="207">
        <f t="shared" si="81"/>
        <v>0</v>
      </c>
      <c r="BJ75" s="207">
        <f t="shared" si="81"/>
        <v>0</v>
      </c>
      <c r="BK75" s="207">
        <f t="shared" si="81"/>
        <v>0</v>
      </c>
      <c r="BL75" s="207">
        <f t="shared" si="81"/>
        <v>130</v>
      </c>
      <c r="BM75" s="207">
        <f t="shared" si="81"/>
        <v>2313001.5999999996</v>
      </c>
      <c r="BN75" s="207">
        <f t="shared" si="81"/>
        <v>0</v>
      </c>
      <c r="BO75" s="207">
        <f t="shared" si="81"/>
        <v>0</v>
      </c>
      <c r="BP75" s="207">
        <f t="shared" si="81"/>
        <v>0</v>
      </c>
      <c r="BQ75" s="207">
        <f t="shared" si="81"/>
        <v>0</v>
      </c>
      <c r="BR75" s="207">
        <f t="shared" si="81"/>
        <v>0</v>
      </c>
      <c r="BS75" s="207">
        <f t="shared" si="81"/>
        <v>0</v>
      </c>
      <c r="BT75" s="207">
        <f>SUM(BT76:BT77)</f>
        <v>27</v>
      </c>
      <c r="BU75" s="207">
        <f t="shared" si="81"/>
        <v>576471.16799999995</v>
      </c>
      <c r="BV75" s="207">
        <f t="shared" si="81"/>
        <v>0</v>
      </c>
      <c r="BW75" s="207">
        <f t="shared" si="81"/>
        <v>0</v>
      </c>
      <c r="BX75" s="208">
        <f>SUM(BX76:BX77)</f>
        <v>80</v>
      </c>
      <c r="BY75" s="207">
        <f t="shared" si="81"/>
        <v>1708062.72</v>
      </c>
      <c r="BZ75" s="101">
        <v>2.3333333333333286</v>
      </c>
      <c r="CA75" s="101">
        <v>49818.220000001369</v>
      </c>
      <c r="CB75" s="207">
        <f t="shared" si="81"/>
        <v>51</v>
      </c>
      <c r="CC75" s="207">
        <f t="shared" si="81"/>
        <v>1088889.9839999999</v>
      </c>
      <c r="CD75" s="207">
        <f t="shared" ref="CD75:DE75" si="82">SUM(CD76:CD77)</f>
        <v>0</v>
      </c>
      <c r="CE75" s="207">
        <f t="shared" si="82"/>
        <v>0</v>
      </c>
      <c r="CF75" s="207">
        <f t="shared" si="82"/>
        <v>100</v>
      </c>
      <c r="CG75" s="207">
        <f t="shared" si="82"/>
        <v>2135078.4</v>
      </c>
      <c r="CH75" s="207">
        <f t="shared" si="82"/>
        <v>0</v>
      </c>
      <c r="CI75" s="207">
        <f t="shared" si="82"/>
        <v>0</v>
      </c>
      <c r="CJ75" s="207">
        <v>0</v>
      </c>
      <c r="CK75" s="207">
        <v>0</v>
      </c>
      <c r="CL75" s="207">
        <f t="shared" si="82"/>
        <v>20</v>
      </c>
      <c r="CM75" s="207">
        <f t="shared" si="82"/>
        <v>427015.67999999999</v>
      </c>
      <c r="CN75" s="207">
        <f t="shared" si="82"/>
        <v>65</v>
      </c>
      <c r="CO75" s="207">
        <f t="shared" si="82"/>
        <v>1387800.96</v>
      </c>
      <c r="CP75" s="207">
        <f t="shared" si="82"/>
        <v>60</v>
      </c>
      <c r="CQ75" s="207">
        <f t="shared" si="82"/>
        <v>1281047.04</v>
      </c>
      <c r="CR75" s="207">
        <f t="shared" si="82"/>
        <v>150</v>
      </c>
      <c r="CS75" s="207">
        <f t="shared" si="82"/>
        <v>3202617.6</v>
      </c>
      <c r="CT75" s="207">
        <f t="shared" si="82"/>
        <v>48</v>
      </c>
      <c r="CU75" s="207">
        <f t="shared" si="82"/>
        <v>1024837.632</v>
      </c>
      <c r="CV75" s="207">
        <f t="shared" si="82"/>
        <v>138</v>
      </c>
      <c r="CW75" s="207">
        <f t="shared" si="82"/>
        <v>3911006.1119999997</v>
      </c>
      <c r="CX75" s="207">
        <f t="shared" si="82"/>
        <v>32</v>
      </c>
      <c r="CY75" s="207">
        <f t="shared" si="82"/>
        <v>1045171.7119999998</v>
      </c>
      <c r="CZ75" s="207">
        <f t="shared" si="82"/>
        <v>0</v>
      </c>
      <c r="DA75" s="207">
        <f t="shared" si="82"/>
        <v>0</v>
      </c>
      <c r="DB75" s="207">
        <f t="shared" si="82"/>
        <v>0</v>
      </c>
      <c r="DC75" s="207">
        <f t="shared" si="82"/>
        <v>0</v>
      </c>
      <c r="DD75" s="207">
        <f t="shared" si="82"/>
        <v>1173</v>
      </c>
      <c r="DE75" s="207">
        <f t="shared" si="82"/>
        <v>26437905.728</v>
      </c>
    </row>
    <row r="76" spans="1:109" ht="60" x14ac:dyDescent="0.25">
      <c r="A76" s="23"/>
      <c r="B76" s="23">
        <v>43</v>
      </c>
      <c r="C76" s="108" t="s">
        <v>219</v>
      </c>
      <c r="D76" s="37" t="s">
        <v>220</v>
      </c>
      <c r="E76" s="38">
        <v>13520</v>
      </c>
      <c r="F76" s="39">
        <v>0.94</v>
      </c>
      <c r="G76" s="39"/>
      <c r="H76" s="40">
        <v>1</v>
      </c>
      <c r="I76" s="41"/>
      <c r="J76" s="38">
        <v>1.4</v>
      </c>
      <c r="K76" s="38">
        <v>1.68</v>
      </c>
      <c r="L76" s="38">
        <v>2.23</v>
      </c>
      <c r="M76" s="42">
        <v>2.57</v>
      </c>
      <c r="N76" s="77">
        <v>15</v>
      </c>
      <c r="O76" s="43">
        <f>SUM(N76*$E76*$F76*$H76*$J76*$O$11)</f>
        <v>266884.8</v>
      </c>
      <c r="P76" s="45"/>
      <c r="Q76" s="43">
        <f>SUM(P76*$E76*$F76*$H76*$J76*$Q$11)</f>
        <v>0</v>
      </c>
      <c r="R76" s="45"/>
      <c r="S76" s="44">
        <f>SUM(R76*$E76*$F76*$H76*$J76*$S$11)</f>
        <v>0</v>
      </c>
      <c r="T76" s="45"/>
      <c r="U76" s="43">
        <f>SUM(T76*$E76*$F76*$H76*$J76*$U$11)</f>
        <v>0</v>
      </c>
      <c r="V76" s="45"/>
      <c r="W76" s="43">
        <f>SUM(V76*$E76*$F76*$H76*$J76*$W$11)</f>
        <v>0</v>
      </c>
      <c r="X76" s="45"/>
      <c r="Y76" s="44">
        <f>SUM(X76*$E76*$F76*$H76*$J76*$Y$11)</f>
        <v>0</v>
      </c>
      <c r="Z76" s="78"/>
      <c r="AA76" s="43">
        <f>SUM(Z76*$E76*$F76*$H76*$J76*$AA$11)</f>
        <v>0</v>
      </c>
      <c r="AB76" s="44">
        <v>9</v>
      </c>
      <c r="AC76" s="43">
        <f>SUM(AB76*$E76*$F76*$H76*$J76*$AC$11)</f>
        <v>160130.87999999998</v>
      </c>
      <c r="AD76" s="45"/>
      <c r="AE76" s="43">
        <f>SUM(AD76*$E76*$F76*$H76*$J76*$AE$11)</f>
        <v>0</v>
      </c>
      <c r="AF76" s="43">
        <v>0</v>
      </c>
      <c r="AG76" s="43">
        <v>0</v>
      </c>
      <c r="AH76" s="45">
        <v>3</v>
      </c>
      <c r="AI76" s="43">
        <f>SUM(AH76*$E76*$F76*$H76*$J76*$AI$11)</f>
        <v>53376.959999999999</v>
      </c>
      <c r="AJ76" s="45"/>
      <c r="AK76" s="43">
        <f>AJ76*$E76*$F76*$H76*$K76*$AK$11</f>
        <v>0</v>
      </c>
      <c r="AL76" s="85">
        <v>100</v>
      </c>
      <c r="AM76" s="43">
        <f>AL76*$E76*$F76*$H76*$K76*$AM$11</f>
        <v>2135078.4</v>
      </c>
      <c r="AN76" s="78"/>
      <c r="AO76" s="43">
        <f>SUM(AN76*$E76*$F76*$H76*$J76*$AO$11)</f>
        <v>0</v>
      </c>
      <c r="AP76" s="45">
        <v>30</v>
      </c>
      <c r="AQ76" s="44">
        <f>SUM(AP76*$E76*$F76*$H76*$J76*$AQ$11)</f>
        <v>533769.6</v>
      </c>
      <c r="AR76" s="45"/>
      <c r="AS76" s="43">
        <f>SUM(AR76*$E76*$F76*$H76*$J76*$AS$11)</f>
        <v>0</v>
      </c>
      <c r="AT76" s="45"/>
      <c r="AU76" s="43">
        <f>SUM(AT76*$E76*$F76*$H76*$J76*$AU$11)</f>
        <v>0</v>
      </c>
      <c r="AV76" s="45"/>
      <c r="AW76" s="43">
        <f>SUM(AV76*$E76*$F76*$H76*$J76*$AW$11)</f>
        <v>0</v>
      </c>
      <c r="AX76" s="45"/>
      <c r="AY76" s="43">
        <f>SUM(AX76*$E76*$F76*$H76*$J76*$AY$11)</f>
        <v>0</v>
      </c>
      <c r="AZ76" s="45"/>
      <c r="BA76" s="43">
        <f>SUM(AZ76*$E76*$F76*$H76*$J76*$BA$11)</f>
        <v>0</v>
      </c>
      <c r="BB76" s="45"/>
      <c r="BC76" s="43">
        <f>SUM(BB76*$E76*$F76*$H76*$J76*$BC$11)</f>
        <v>0</v>
      </c>
      <c r="BD76" s="45">
        <v>38</v>
      </c>
      <c r="BE76" s="43">
        <f>SUM(BD76*$E76*$F76*$H76*$J76*$BE$11)</f>
        <v>676108.15999999992</v>
      </c>
      <c r="BF76" s="45">
        <v>40</v>
      </c>
      <c r="BG76" s="43">
        <f>SUM(BF76*$E76*$F76*$H76*$J76*$BG$11)</f>
        <v>711692.79999999993</v>
      </c>
      <c r="BH76" s="45"/>
      <c r="BI76" s="43">
        <f>SUM(BH76*$E76*$F76*$H76*$J76*$BI$11)</f>
        <v>0</v>
      </c>
      <c r="BJ76" s="45"/>
      <c r="BK76" s="43">
        <f>SUM(BJ76*$E76*$F76*$H76*$J76*$BK$11)</f>
        <v>0</v>
      </c>
      <c r="BL76" s="45">
        <f>130</f>
        <v>130</v>
      </c>
      <c r="BM76" s="43">
        <f>SUM(BL76*$E76*$F76*$H76*$J76*$BM$11)</f>
        <v>2313001.5999999996</v>
      </c>
      <c r="BN76" s="45"/>
      <c r="BO76" s="43">
        <f>BN76*$E76*$F76*$H76*$K76*$BO$11</f>
        <v>0</v>
      </c>
      <c r="BP76" s="45"/>
      <c r="BQ76" s="43">
        <f>BP76*$E76*$F76*$H76*$K76*$BQ$11</f>
        <v>0</v>
      </c>
      <c r="BR76" s="86"/>
      <c r="BS76" s="43">
        <f>BR76*$E76*$F76*$H76*$K76*$BS$11</f>
        <v>0</v>
      </c>
      <c r="BT76" s="85">
        <v>27</v>
      </c>
      <c r="BU76" s="43">
        <f>BT76*$E76*$F76*$H76*$K76*$BU$11</f>
        <v>576471.16799999995</v>
      </c>
      <c r="BV76" s="45"/>
      <c r="BW76" s="43">
        <f>BV76*$E76*$F76*$H76*$K76*$BW$11</f>
        <v>0</v>
      </c>
      <c r="BX76" s="46">
        <v>80</v>
      </c>
      <c r="BY76" s="43">
        <f>BX76*$E76*$F76*$H76*$K76*$BY$11</f>
        <v>1708062.72</v>
      </c>
      <c r="BZ76" s="47">
        <v>2.3333333333333286</v>
      </c>
      <c r="CA76" s="47">
        <v>49818.220000001369</v>
      </c>
      <c r="CB76" s="45">
        <v>51</v>
      </c>
      <c r="CC76" s="43">
        <f>CB76*$E76*$F76*$H76*$K76*$CC$11</f>
        <v>1088889.9839999999</v>
      </c>
      <c r="CD76" s="85"/>
      <c r="CE76" s="43">
        <f>CD76*$E76*$F76*$H76*$K76*$CE$11</f>
        <v>0</v>
      </c>
      <c r="CF76" s="85">
        <v>100</v>
      </c>
      <c r="CG76" s="43">
        <f>CF76*$E76*$F76*$H76*$K76*$CG$11</f>
        <v>2135078.4</v>
      </c>
      <c r="CH76" s="45"/>
      <c r="CI76" s="43">
        <f>CH76*$E76*$F76*$H76*$K76*$CI$11</f>
        <v>0</v>
      </c>
      <c r="CJ76" s="43">
        <v>0</v>
      </c>
      <c r="CK76" s="43">
        <v>0</v>
      </c>
      <c r="CL76" s="45">
        <v>20</v>
      </c>
      <c r="CM76" s="43">
        <f>CL76*$E76*$F76*$H76*$K76*$CM$11</f>
        <v>427015.67999999999</v>
      </c>
      <c r="CN76" s="85">
        <v>65</v>
      </c>
      <c r="CO76" s="43">
        <f>CN76*$E76*$F76*$H76*$K76*$CO$11</f>
        <v>1387800.96</v>
      </c>
      <c r="CP76" s="85">
        <v>60</v>
      </c>
      <c r="CQ76" s="43">
        <f>CP76*$E76*$F76*$H76*$K76*$CQ$11</f>
        <v>1281047.04</v>
      </c>
      <c r="CR76" s="45">
        <v>150</v>
      </c>
      <c r="CS76" s="43">
        <f>CR76*$E76*$F76*$H76*$K76*$CS$11</f>
        <v>3202617.6</v>
      </c>
      <c r="CT76" s="45">
        <v>48</v>
      </c>
      <c r="CU76" s="43">
        <f>CT76*$E76*$F76*$H76*$K76*$CU$11</f>
        <v>1024837.632</v>
      </c>
      <c r="CV76" s="85">
        <v>138</v>
      </c>
      <c r="CW76" s="43">
        <f>CV76*$E76*$F76*$H76*$L76*$CW$11</f>
        <v>3911006.1119999997</v>
      </c>
      <c r="CX76" s="85">
        <v>32</v>
      </c>
      <c r="CY76" s="43">
        <f>CX76*$E76*$F76*$H76*$M76*$CY$11</f>
        <v>1045171.7119999998</v>
      </c>
      <c r="CZ76" s="44"/>
      <c r="DA76" s="43">
        <f>CZ76*E76*F76*H76</f>
        <v>0</v>
      </c>
      <c r="DB76" s="44"/>
      <c r="DC76" s="43"/>
      <c r="DD76" s="49">
        <f>SUM(P76+N76+Z76+R76+T76+AB76+X76+V76+AD76+AJ76+AH76+AL76+AN76+AR76+BN76+BT76+AP76+BB76+BD76+CH76+CL76+CF76+CN76+CP76+BX76+CB76+AT76+AV76+AX76+AZ76+BP76+BR76+BV76+BF76+BH76+BJ76+BL76+CD76+CR76+CT76+CV76+CX76+CZ76+DB76)</f>
        <v>1136</v>
      </c>
      <c r="DE76" s="49">
        <f>SUM(Q76+O76+AA76+S76+U76+AC76+Y76+W76+AE76+AK76+AI76+AM76+AO76+AS76+BO76+BU76+AQ76+BC76+BE76+CI76+CM76+CG76+CO76+CQ76+BY76+CC76+AU76+AW76+AY76+BA76+BQ76+BS76+BW76+BG76+BI76+BK76+BM76+CE76+CS76+CU76+CW76+CY76+DA76+DC76)</f>
        <v>24638042.208000001</v>
      </c>
    </row>
    <row r="77" spans="1:109" ht="24.75" hidden="1" customHeight="1" x14ac:dyDescent="0.25">
      <c r="A77" s="23"/>
      <c r="B77" s="23">
        <v>44</v>
      </c>
      <c r="C77" s="108" t="s">
        <v>221</v>
      </c>
      <c r="D77" s="65" t="s">
        <v>222</v>
      </c>
      <c r="E77" s="38">
        <v>13520</v>
      </c>
      <c r="F77" s="39">
        <v>2.57</v>
      </c>
      <c r="G77" s="39"/>
      <c r="H77" s="40">
        <v>1</v>
      </c>
      <c r="I77" s="41"/>
      <c r="J77" s="38">
        <v>1.4</v>
      </c>
      <c r="K77" s="38">
        <v>1.68</v>
      </c>
      <c r="L77" s="38">
        <v>2.23</v>
      </c>
      <c r="M77" s="42">
        <v>2.57</v>
      </c>
      <c r="N77" s="77">
        <v>0</v>
      </c>
      <c r="O77" s="43">
        <f>SUM(N77*$E77*$F77*$H77*$J77*$O$11)</f>
        <v>0</v>
      </c>
      <c r="P77" s="45">
        <v>37</v>
      </c>
      <c r="Q77" s="43">
        <f>SUM(P77*$E77*$F77*$H77*$J77*$Q$11)</f>
        <v>1799863.5199999996</v>
      </c>
      <c r="R77" s="45">
        <v>0</v>
      </c>
      <c r="S77" s="44">
        <f>SUM(R77*$E77*$F77*$H77*$J77*$S$11)</f>
        <v>0</v>
      </c>
      <c r="T77" s="45">
        <v>0</v>
      </c>
      <c r="U77" s="43">
        <f>SUM(T77*$E77*$F77*$H77*$J77*$U$11)</f>
        <v>0</v>
      </c>
      <c r="V77" s="45">
        <v>0</v>
      </c>
      <c r="W77" s="43">
        <f>SUM(V77*$E77*$F77*$H77*$J77*$W$11)</f>
        <v>0</v>
      </c>
      <c r="X77" s="45"/>
      <c r="Y77" s="44">
        <f>SUM(X77*$E77*$F77*$H77*$J77*$Y$11)</f>
        <v>0</v>
      </c>
      <c r="Z77" s="78"/>
      <c r="AA77" s="43">
        <f>SUM(Z77*$E77*$F77*$H77*$J77*$AA$11)</f>
        <v>0</v>
      </c>
      <c r="AB77" s="45">
        <v>0</v>
      </c>
      <c r="AC77" s="43">
        <f>SUM(AB77*$E77*$F77*$H77*$J77*$AC$11)</f>
        <v>0</v>
      </c>
      <c r="AD77" s="45">
        <v>0</v>
      </c>
      <c r="AE77" s="43">
        <f>SUM(AD77*$E77*$F77*$H77*$J77*$AE$11)</f>
        <v>0</v>
      </c>
      <c r="AF77" s="43">
        <v>0</v>
      </c>
      <c r="AG77" s="43">
        <v>0</v>
      </c>
      <c r="AH77" s="45">
        <v>0</v>
      </c>
      <c r="AI77" s="43">
        <f>SUM(AH77*$E77*$F77*$H77*$J77*$AI$11)</f>
        <v>0</v>
      </c>
      <c r="AJ77" s="45">
        <v>0</v>
      </c>
      <c r="AK77" s="43">
        <f>AJ77*$E77*$F77*$H77*$K77*$AK$11</f>
        <v>0</v>
      </c>
      <c r="AL77" s="45">
        <v>0</v>
      </c>
      <c r="AM77" s="43">
        <f>AL77*$E77*$F77*$H77*$K77*$AM$11</f>
        <v>0</v>
      </c>
      <c r="AN77" s="78"/>
      <c r="AO77" s="43">
        <f>SUM(AN77*$E77*$F77*$H77*$J77*$AO$11)</f>
        <v>0</v>
      </c>
      <c r="AP77" s="45"/>
      <c r="AQ77" s="44">
        <f>SUM(AP77*$E77*$F77*$H77*$J77*$AQ$11)</f>
        <v>0</v>
      </c>
      <c r="AR77" s="45">
        <v>0</v>
      </c>
      <c r="AS77" s="43">
        <f>SUM(AR77*$E77*$F77*$H77*$J77*$AS$11)</f>
        <v>0</v>
      </c>
      <c r="AT77" s="45">
        <v>0</v>
      </c>
      <c r="AU77" s="43">
        <f>SUM(AT77*$E77*$F77*$H77*$J77*$AU$11)</f>
        <v>0</v>
      </c>
      <c r="AV77" s="45"/>
      <c r="AW77" s="43">
        <f>SUM(AV77*$E77*$F77*$H77*$J77*$AW$11)</f>
        <v>0</v>
      </c>
      <c r="AX77" s="45"/>
      <c r="AY77" s="43">
        <f>SUM(AX77*$E77*$F77*$H77*$J77*$AY$11)</f>
        <v>0</v>
      </c>
      <c r="AZ77" s="45"/>
      <c r="BA77" s="43">
        <f>SUM(AZ77*$E77*$F77*$H77*$J77*$BA$11)</f>
        <v>0</v>
      </c>
      <c r="BB77" s="45">
        <v>0</v>
      </c>
      <c r="BC77" s="43">
        <f>SUM(BB77*$E77*$F77*$H77*$J77*$BC$11)</f>
        <v>0</v>
      </c>
      <c r="BD77" s="45">
        <v>0</v>
      </c>
      <c r="BE77" s="43">
        <f>SUM(BD77*$E77*$F77*$H77*$J77*$BE$11)</f>
        <v>0</v>
      </c>
      <c r="BF77" s="45">
        <v>0</v>
      </c>
      <c r="BG77" s="43">
        <f>SUM(BF77*$E77*$F77*$H77*$J77*$BG$11)</f>
        <v>0</v>
      </c>
      <c r="BH77" s="45">
        <v>0</v>
      </c>
      <c r="BI77" s="43">
        <f>SUM(BH77*$E77*$F77*$H77*$J77*$BI$11)</f>
        <v>0</v>
      </c>
      <c r="BJ77" s="45">
        <v>0</v>
      </c>
      <c r="BK77" s="43">
        <f>SUM(BJ77*$E77*$F77*$H77*$J77*$BK$11)</f>
        <v>0</v>
      </c>
      <c r="BL77" s="45"/>
      <c r="BM77" s="43">
        <f>SUM(BL77*$E77*$F77*$H77*$J77*$BM$11)</f>
        <v>0</v>
      </c>
      <c r="BN77" s="45">
        <v>0</v>
      </c>
      <c r="BO77" s="43">
        <f>BN77*$E77*$F77*$H77*$K77*$BO$11</f>
        <v>0</v>
      </c>
      <c r="BP77" s="45">
        <v>0</v>
      </c>
      <c r="BQ77" s="43">
        <f>BP77*$E77*$F77*$H77*$K77*$BQ$11</f>
        <v>0</v>
      </c>
      <c r="BR77" s="86">
        <v>0</v>
      </c>
      <c r="BS77" s="43">
        <f>BR77*$E77*$F77*$H77*$K77*$BS$11</f>
        <v>0</v>
      </c>
      <c r="BT77" s="45">
        <v>0</v>
      </c>
      <c r="BU77" s="43">
        <f>BT77*$E77*$F77*$H77*$K77*$BU$11</f>
        <v>0</v>
      </c>
      <c r="BV77" s="45"/>
      <c r="BW77" s="43">
        <f>BV77*$E77*$F77*$H77*$K77*$BW$11</f>
        <v>0</v>
      </c>
      <c r="BX77" s="72">
        <v>0</v>
      </c>
      <c r="BY77" s="43">
        <f>BX77*$E77*$F77*$H77*$K77*$BY$11</f>
        <v>0</v>
      </c>
      <c r="BZ77" s="47">
        <v>0</v>
      </c>
      <c r="CA77" s="47">
        <v>0</v>
      </c>
      <c r="CB77" s="45">
        <v>0</v>
      </c>
      <c r="CC77" s="43">
        <f>CB77*$E77*$F77*$H77*$K77*$CC$11</f>
        <v>0</v>
      </c>
      <c r="CD77" s="45"/>
      <c r="CE77" s="43">
        <f>CD77*$E77*$F77*$H77*$K77*$CE$11</f>
        <v>0</v>
      </c>
      <c r="CF77" s="45">
        <v>0</v>
      </c>
      <c r="CG77" s="43">
        <f>CF77*$E77*$F77*$H77*$K77*$CG$11</f>
        <v>0</v>
      </c>
      <c r="CH77" s="45">
        <v>0</v>
      </c>
      <c r="CI77" s="43">
        <f>CH77*$E77*$F77*$H77*$K77*$CI$11</f>
        <v>0</v>
      </c>
      <c r="CJ77" s="43">
        <v>0</v>
      </c>
      <c r="CK77" s="43">
        <v>0</v>
      </c>
      <c r="CL77" s="45">
        <v>0</v>
      </c>
      <c r="CM77" s="43">
        <f>CL77*$E77*$F77*$H77*$K77*$CM$11</f>
        <v>0</v>
      </c>
      <c r="CN77" s="45">
        <v>0</v>
      </c>
      <c r="CO77" s="43">
        <f>CN77*$E77*$F77*$H77*$K77*$CO$11</f>
        <v>0</v>
      </c>
      <c r="CP77" s="45"/>
      <c r="CQ77" s="43">
        <f>CP77*$E77*$F77*$H77*$K77*$CQ$11</f>
        <v>0</v>
      </c>
      <c r="CR77" s="45"/>
      <c r="CS77" s="43">
        <f>CR77*$E77*$F77*$H77*$K77*$CS$11</f>
        <v>0</v>
      </c>
      <c r="CT77" s="45">
        <v>0</v>
      </c>
      <c r="CU77" s="43">
        <f>CT77*$E77*$F77*$H77*$K77*$CU$11</f>
        <v>0</v>
      </c>
      <c r="CV77" s="45">
        <v>0</v>
      </c>
      <c r="CW77" s="43">
        <f>CV77*$E77*$F77*$H77*$L77*$CW$11</f>
        <v>0</v>
      </c>
      <c r="CX77" s="45">
        <v>0</v>
      </c>
      <c r="CY77" s="43">
        <f>CX77*$E77*$F77*$H77*$M77*$CY$11</f>
        <v>0</v>
      </c>
      <c r="CZ77" s="44"/>
      <c r="DA77" s="43">
        <f>CZ77*E77*F77*H77</f>
        <v>0</v>
      </c>
      <c r="DB77" s="44"/>
      <c r="DC77" s="43"/>
      <c r="DD77" s="49">
        <f>SUM(P77+N77+Z77+R77+T77+AB77+X77+V77+AD77+AJ77+AH77+AL77+AN77+AR77+BN77+BT77+AP77+BB77+BD77+CH77+CL77+CF77+CN77+CP77+BX77+CB77+AT77+AV77+AX77+AZ77+BP77+BR77+BV77+BF77+BH77+BJ77+BL77+CD77+CR77+CT77+CV77+CX77+CZ77+DB77)</f>
        <v>37</v>
      </c>
      <c r="DE77" s="49">
        <f>SUM(Q77+O77+AA77+S77+U77+AC77+Y77+W77+AE77+AK77+AI77+AM77+AO77+AS77+BO77+BU77+AQ77+BC77+BE77+CI77+CM77+CG77+CO77+CQ77+BY77+CC77+AU77+AW77+AY77+BA77+BQ77+BS77+BW77+BG77+BI77+BK77+BM77+CE77+CS77+CU77+CW77+CY77+DA77+DC77)</f>
        <v>1799863.5199999996</v>
      </c>
    </row>
    <row r="78" spans="1:109" ht="15.75" hidden="1" x14ac:dyDescent="0.25">
      <c r="A78" s="23">
        <v>17</v>
      </c>
      <c r="B78" s="23"/>
      <c r="C78" s="74"/>
      <c r="D78" s="177" t="s">
        <v>223</v>
      </c>
      <c r="E78" s="38">
        <v>13520</v>
      </c>
      <c r="F78" s="206">
        <v>1.87</v>
      </c>
      <c r="G78" s="206"/>
      <c r="H78" s="26">
        <v>1</v>
      </c>
      <c r="I78" s="75"/>
      <c r="J78" s="38">
        <v>1.4</v>
      </c>
      <c r="K78" s="38">
        <v>1.68</v>
      </c>
      <c r="L78" s="38">
        <v>2.23</v>
      </c>
      <c r="M78" s="42">
        <v>2.57</v>
      </c>
      <c r="N78" s="207">
        <f>N79</f>
        <v>0</v>
      </c>
      <c r="O78" s="207">
        <f t="shared" ref="O78:CD78" si="83">O79</f>
        <v>0</v>
      </c>
      <c r="P78" s="207">
        <f t="shared" si="83"/>
        <v>0</v>
      </c>
      <c r="Q78" s="207">
        <f t="shared" si="83"/>
        <v>0</v>
      </c>
      <c r="R78" s="207">
        <f t="shared" si="83"/>
        <v>0</v>
      </c>
      <c r="S78" s="207">
        <f t="shared" si="83"/>
        <v>0</v>
      </c>
      <c r="T78" s="207">
        <f t="shared" si="83"/>
        <v>0</v>
      </c>
      <c r="U78" s="207">
        <f t="shared" si="83"/>
        <v>0</v>
      </c>
      <c r="V78" s="207">
        <f t="shared" si="83"/>
        <v>0</v>
      </c>
      <c r="W78" s="207">
        <f t="shared" si="83"/>
        <v>0</v>
      </c>
      <c r="X78" s="207">
        <f t="shared" si="83"/>
        <v>0</v>
      </c>
      <c r="Y78" s="207">
        <f t="shared" si="83"/>
        <v>0</v>
      </c>
      <c r="Z78" s="207">
        <f t="shared" si="83"/>
        <v>0</v>
      </c>
      <c r="AA78" s="207">
        <f t="shared" si="83"/>
        <v>0</v>
      </c>
      <c r="AB78" s="207">
        <f t="shared" si="83"/>
        <v>0</v>
      </c>
      <c r="AC78" s="207">
        <f t="shared" si="83"/>
        <v>0</v>
      </c>
      <c r="AD78" s="207">
        <f t="shared" si="83"/>
        <v>0</v>
      </c>
      <c r="AE78" s="207">
        <f t="shared" si="83"/>
        <v>0</v>
      </c>
      <c r="AF78" s="207">
        <v>0</v>
      </c>
      <c r="AG78" s="207">
        <v>0</v>
      </c>
      <c r="AH78" s="207">
        <f t="shared" si="83"/>
        <v>0</v>
      </c>
      <c r="AI78" s="207">
        <f t="shared" si="83"/>
        <v>0</v>
      </c>
      <c r="AJ78" s="207">
        <f t="shared" si="83"/>
        <v>0</v>
      </c>
      <c r="AK78" s="207">
        <f t="shared" si="83"/>
        <v>0</v>
      </c>
      <c r="AL78" s="207">
        <f t="shared" si="83"/>
        <v>0</v>
      </c>
      <c r="AM78" s="207">
        <f t="shared" si="83"/>
        <v>0</v>
      </c>
      <c r="AN78" s="207">
        <f t="shared" si="83"/>
        <v>0</v>
      </c>
      <c r="AO78" s="207">
        <f t="shared" si="83"/>
        <v>0</v>
      </c>
      <c r="AP78" s="207">
        <f t="shared" si="83"/>
        <v>0</v>
      </c>
      <c r="AQ78" s="207">
        <f t="shared" si="83"/>
        <v>0</v>
      </c>
      <c r="AR78" s="207">
        <f t="shared" si="83"/>
        <v>0</v>
      </c>
      <c r="AS78" s="207">
        <f t="shared" si="83"/>
        <v>0</v>
      </c>
      <c r="AT78" s="207">
        <f t="shared" si="83"/>
        <v>0</v>
      </c>
      <c r="AU78" s="207">
        <f t="shared" si="83"/>
        <v>0</v>
      </c>
      <c r="AV78" s="207">
        <f t="shared" si="83"/>
        <v>0</v>
      </c>
      <c r="AW78" s="207">
        <f t="shared" si="83"/>
        <v>0</v>
      </c>
      <c r="AX78" s="207">
        <f t="shared" si="83"/>
        <v>0</v>
      </c>
      <c r="AY78" s="207">
        <f t="shared" si="83"/>
        <v>0</v>
      </c>
      <c r="AZ78" s="207">
        <f t="shared" si="83"/>
        <v>0</v>
      </c>
      <c r="BA78" s="207">
        <f t="shared" si="83"/>
        <v>0</v>
      </c>
      <c r="BB78" s="207">
        <f t="shared" si="83"/>
        <v>0</v>
      </c>
      <c r="BC78" s="207">
        <f t="shared" si="83"/>
        <v>0</v>
      </c>
      <c r="BD78" s="207">
        <f t="shared" si="83"/>
        <v>7</v>
      </c>
      <c r="BE78" s="207">
        <f t="shared" si="83"/>
        <v>237167.84</v>
      </c>
      <c r="BF78" s="207">
        <f t="shared" si="83"/>
        <v>0</v>
      </c>
      <c r="BG78" s="207">
        <f t="shared" si="83"/>
        <v>0</v>
      </c>
      <c r="BH78" s="207">
        <f t="shared" si="83"/>
        <v>0</v>
      </c>
      <c r="BI78" s="207">
        <f t="shared" si="83"/>
        <v>0</v>
      </c>
      <c r="BJ78" s="207">
        <f t="shared" si="83"/>
        <v>0</v>
      </c>
      <c r="BK78" s="207">
        <f t="shared" si="83"/>
        <v>0</v>
      </c>
      <c r="BL78" s="207">
        <f t="shared" si="83"/>
        <v>0</v>
      </c>
      <c r="BM78" s="207">
        <f t="shared" si="83"/>
        <v>0</v>
      </c>
      <c r="BN78" s="207">
        <f t="shared" si="83"/>
        <v>0</v>
      </c>
      <c r="BO78" s="207">
        <f t="shared" si="83"/>
        <v>0</v>
      </c>
      <c r="BP78" s="207">
        <f t="shared" si="83"/>
        <v>0</v>
      </c>
      <c r="BQ78" s="207">
        <f t="shared" si="83"/>
        <v>0</v>
      </c>
      <c r="BR78" s="207">
        <f t="shared" si="83"/>
        <v>0</v>
      </c>
      <c r="BS78" s="207">
        <f t="shared" si="83"/>
        <v>0</v>
      </c>
      <c r="BT78" s="207">
        <f t="shared" si="83"/>
        <v>0</v>
      </c>
      <c r="BU78" s="207">
        <f t="shared" si="83"/>
        <v>0</v>
      </c>
      <c r="BV78" s="207">
        <f t="shared" si="83"/>
        <v>0</v>
      </c>
      <c r="BW78" s="207">
        <f t="shared" si="83"/>
        <v>0</v>
      </c>
      <c r="BX78" s="208">
        <f t="shared" si="83"/>
        <v>0</v>
      </c>
      <c r="BY78" s="207">
        <f t="shared" si="83"/>
        <v>0</v>
      </c>
      <c r="BZ78" s="101">
        <v>0</v>
      </c>
      <c r="CA78" s="101">
        <v>0</v>
      </c>
      <c r="CB78" s="207">
        <f t="shared" si="83"/>
        <v>4</v>
      </c>
      <c r="CC78" s="207">
        <f t="shared" si="83"/>
        <v>162629.37599999999</v>
      </c>
      <c r="CD78" s="207">
        <f t="shared" si="83"/>
        <v>0</v>
      </c>
      <c r="CE78" s="207">
        <f t="shared" ref="CE78:DE78" si="84">CE79</f>
        <v>0</v>
      </c>
      <c r="CF78" s="207">
        <f t="shared" si="84"/>
        <v>0</v>
      </c>
      <c r="CG78" s="207">
        <f t="shared" si="84"/>
        <v>0</v>
      </c>
      <c r="CH78" s="207">
        <f t="shared" si="84"/>
        <v>0</v>
      </c>
      <c r="CI78" s="207">
        <f t="shared" si="84"/>
        <v>0</v>
      </c>
      <c r="CJ78" s="207">
        <v>0</v>
      </c>
      <c r="CK78" s="207">
        <v>0</v>
      </c>
      <c r="CL78" s="207">
        <f t="shared" si="84"/>
        <v>0</v>
      </c>
      <c r="CM78" s="207">
        <f t="shared" si="84"/>
        <v>0</v>
      </c>
      <c r="CN78" s="207">
        <f t="shared" si="84"/>
        <v>0</v>
      </c>
      <c r="CO78" s="207">
        <f t="shared" si="84"/>
        <v>0</v>
      </c>
      <c r="CP78" s="207">
        <f t="shared" si="84"/>
        <v>0</v>
      </c>
      <c r="CQ78" s="207">
        <f t="shared" si="84"/>
        <v>0</v>
      </c>
      <c r="CR78" s="207">
        <f t="shared" si="84"/>
        <v>0</v>
      </c>
      <c r="CS78" s="207">
        <f t="shared" si="84"/>
        <v>0</v>
      </c>
      <c r="CT78" s="207">
        <f t="shared" si="84"/>
        <v>0</v>
      </c>
      <c r="CU78" s="207">
        <f t="shared" si="84"/>
        <v>0</v>
      </c>
      <c r="CV78" s="207">
        <f t="shared" si="84"/>
        <v>0</v>
      </c>
      <c r="CW78" s="207">
        <f t="shared" si="84"/>
        <v>0</v>
      </c>
      <c r="CX78" s="207">
        <f t="shared" si="84"/>
        <v>0</v>
      </c>
      <c r="CY78" s="207">
        <f t="shared" si="84"/>
        <v>0</v>
      </c>
      <c r="CZ78" s="207">
        <f t="shared" si="84"/>
        <v>0</v>
      </c>
      <c r="DA78" s="207">
        <f t="shared" si="84"/>
        <v>0</v>
      </c>
      <c r="DB78" s="207">
        <f t="shared" si="84"/>
        <v>0</v>
      </c>
      <c r="DC78" s="207">
        <f t="shared" si="84"/>
        <v>0</v>
      </c>
      <c r="DD78" s="207">
        <f t="shared" si="84"/>
        <v>11</v>
      </c>
      <c r="DE78" s="207">
        <f t="shared" si="84"/>
        <v>399797.21600000001</v>
      </c>
    </row>
    <row r="79" spans="1:109" ht="30" hidden="1" x14ac:dyDescent="0.25">
      <c r="A79" s="23"/>
      <c r="B79" s="23">
        <v>45</v>
      </c>
      <c r="C79" s="108" t="s">
        <v>224</v>
      </c>
      <c r="D79" s="37" t="s">
        <v>225</v>
      </c>
      <c r="E79" s="38">
        <v>13520</v>
      </c>
      <c r="F79" s="39">
        <v>1.79</v>
      </c>
      <c r="G79" s="39"/>
      <c r="H79" s="40">
        <v>1</v>
      </c>
      <c r="I79" s="41"/>
      <c r="J79" s="38">
        <v>1.4</v>
      </c>
      <c r="K79" s="38">
        <v>1.68</v>
      </c>
      <c r="L79" s="38">
        <v>2.23</v>
      </c>
      <c r="M79" s="42">
        <v>2.57</v>
      </c>
      <c r="N79" s="77">
        <v>0</v>
      </c>
      <c r="O79" s="43">
        <f>SUM(N79*$E79*$F79*$H79*$J79*$O$11)</f>
        <v>0</v>
      </c>
      <c r="P79" s="45">
        <v>0</v>
      </c>
      <c r="Q79" s="43">
        <f>SUM(P79*$E79*$F79*$H79*$J79*$Q$11)</f>
        <v>0</v>
      </c>
      <c r="R79" s="45">
        <v>0</v>
      </c>
      <c r="S79" s="44">
        <f>SUM(R79*$E79*$F79*$H79*$J79*$S$11)</f>
        <v>0</v>
      </c>
      <c r="T79" s="45">
        <v>0</v>
      </c>
      <c r="U79" s="43">
        <f>SUM(T79*$E79*$F79*$H79*$J79*$U$11)</f>
        <v>0</v>
      </c>
      <c r="V79" s="45">
        <v>0</v>
      </c>
      <c r="W79" s="43">
        <f>SUM(V79*$E79*$F79*$H79*$J79*$W$11)</f>
        <v>0</v>
      </c>
      <c r="X79" s="45"/>
      <c r="Y79" s="44">
        <f>SUM(X79*$E79*$F79*$H79*$J79*$Y$11)</f>
        <v>0</v>
      </c>
      <c r="Z79" s="78"/>
      <c r="AA79" s="43">
        <f>SUM(Z79*$E79*$F79*$H79*$J79*$AA$11)</f>
        <v>0</v>
      </c>
      <c r="AB79" s="45">
        <v>0</v>
      </c>
      <c r="AC79" s="43">
        <f>SUM(AB79*$E79*$F79*$H79*$J79*$AC$11)</f>
        <v>0</v>
      </c>
      <c r="AD79" s="45">
        <v>0</v>
      </c>
      <c r="AE79" s="43">
        <f>SUM(AD79*$E79*$F79*$H79*$J79*$AE$11)</f>
        <v>0</v>
      </c>
      <c r="AF79" s="43">
        <v>0</v>
      </c>
      <c r="AG79" s="43">
        <v>0</v>
      </c>
      <c r="AH79" s="45">
        <v>0</v>
      </c>
      <c r="AI79" s="43">
        <f>SUM(AH79*$E79*$F79*$H79*$J79*$AI$11)</f>
        <v>0</v>
      </c>
      <c r="AJ79" s="45">
        <v>0</v>
      </c>
      <c r="AK79" s="43">
        <f>AJ79*$E79*$F79*$H79*$K79*$AK$11</f>
        <v>0</v>
      </c>
      <c r="AL79" s="45">
        <v>0</v>
      </c>
      <c r="AM79" s="43">
        <f>AL79*$E79*$F79*$H79*$K79*$AM$11</f>
        <v>0</v>
      </c>
      <c r="AN79" s="78"/>
      <c r="AO79" s="43">
        <f>SUM(AN79*$E79*$F79*$H79*$J79*$AO$11)</f>
        <v>0</v>
      </c>
      <c r="AP79" s="45"/>
      <c r="AQ79" s="44">
        <f>SUM(AP79*$E79*$F79*$H79*$J79*$AQ$11)</f>
        <v>0</v>
      </c>
      <c r="AR79" s="45">
        <v>0</v>
      </c>
      <c r="AS79" s="43">
        <f>SUM(AR79*$E79*$F79*$H79*$J79*$AS$11)</f>
        <v>0</v>
      </c>
      <c r="AT79" s="45">
        <v>0</v>
      </c>
      <c r="AU79" s="43">
        <f>SUM(AT79*$E79*$F79*$H79*$J79*$AU$11)</f>
        <v>0</v>
      </c>
      <c r="AV79" s="45"/>
      <c r="AW79" s="43">
        <f>SUM(AV79*$E79*$F79*$H79*$J79*$AW$11)</f>
        <v>0</v>
      </c>
      <c r="AX79" s="45"/>
      <c r="AY79" s="43">
        <f>SUM(AX79*$E79*$F79*$H79*$J79*$AY$11)</f>
        <v>0</v>
      </c>
      <c r="AZ79" s="45"/>
      <c r="BA79" s="43">
        <f>SUM(AZ79*$E79*$F79*$H79*$J79*$BA$11)</f>
        <v>0</v>
      </c>
      <c r="BB79" s="45">
        <v>0</v>
      </c>
      <c r="BC79" s="43">
        <f>SUM(BB79*$E79*$F79*$H79*$J79*$BC$11)</f>
        <v>0</v>
      </c>
      <c r="BD79" s="45">
        <v>7</v>
      </c>
      <c r="BE79" s="43">
        <f>SUM(BD79*$E79*$F79*$H79*$J79*$BE$11)</f>
        <v>237167.84</v>
      </c>
      <c r="BF79" s="45">
        <v>0</v>
      </c>
      <c r="BG79" s="43">
        <f>SUM(BF79*$E79*$F79*$H79*$J79*$BG$11)</f>
        <v>0</v>
      </c>
      <c r="BH79" s="45">
        <v>0</v>
      </c>
      <c r="BI79" s="43">
        <f>SUM(BH79*$E79*$F79*$H79*$J79*$BI$11)</f>
        <v>0</v>
      </c>
      <c r="BJ79" s="45">
        <v>0</v>
      </c>
      <c r="BK79" s="43">
        <f>SUM(BJ79*$E79*$F79*$H79*$J79*$BK$11)</f>
        <v>0</v>
      </c>
      <c r="BL79" s="45"/>
      <c r="BM79" s="43">
        <f>SUM(BL79*$E79*$F79*$H79*$J79*$BM$11)</f>
        <v>0</v>
      </c>
      <c r="BN79" s="45">
        <v>0</v>
      </c>
      <c r="BO79" s="43">
        <f>BN79*$E79*$F79*$H79*$K79*$BO$11</f>
        <v>0</v>
      </c>
      <c r="BP79" s="45">
        <v>0</v>
      </c>
      <c r="BQ79" s="43">
        <f>BP79*$E79*$F79*$H79*$K79*$BQ$11</f>
        <v>0</v>
      </c>
      <c r="BR79" s="86">
        <v>0</v>
      </c>
      <c r="BS79" s="43">
        <f>BR79*$E79*$F79*$H79*$K79*$BS$11</f>
        <v>0</v>
      </c>
      <c r="BT79" s="45">
        <v>0</v>
      </c>
      <c r="BU79" s="43">
        <f>BT79*$E79*$F79*$H79*$K79*$BU$11</f>
        <v>0</v>
      </c>
      <c r="BV79" s="45">
        <v>0</v>
      </c>
      <c r="BW79" s="43">
        <f>BV79*$E79*$F79*$H79*$K79*$BW$11</f>
        <v>0</v>
      </c>
      <c r="BX79" s="72">
        <v>0</v>
      </c>
      <c r="BY79" s="43">
        <f>BX79*$E79*$F79*$H79*$K79*$BY$11</f>
        <v>0</v>
      </c>
      <c r="BZ79" s="47">
        <v>0</v>
      </c>
      <c r="CA79" s="47">
        <v>0</v>
      </c>
      <c r="CB79" s="45">
        <v>4</v>
      </c>
      <c r="CC79" s="43">
        <f>CB79*$E79*$F79*$H79*$K79*$CC$11</f>
        <v>162629.37599999999</v>
      </c>
      <c r="CD79" s="45"/>
      <c r="CE79" s="43">
        <f>CD79*$E79*$F79*$H79*$K79*$CE$11</f>
        <v>0</v>
      </c>
      <c r="CF79" s="45"/>
      <c r="CG79" s="43">
        <f>CF79*$E79*$F79*$H79*$K79*$CG$11</f>
        <v>0</v>
      </c>
      <c r="CH79" s="45"/>
      <c r="CI79" s="43">
        <f>CH79*$E79*$F79*$H79*$K79*$CI$11</f>
        <v>0</v>
      </c>
      <c r="CJ79" s="43">
        <v>0</v>
      </c>
      <c r="CK79" s="43">
        <v>0</v>
      </c>
      <c r="CL79" s="45">
        <v>0</v>
      </c>
      <c r="CM79" s="43">
        <f>CL79*$E79*$F79*$H79*$K79*$CM$11</f>
        <v>0</v>
      </c>
      <c r="CN79" s="45">
        <v>0</v>
      </c>
      <c r="CO79" s="43">
        <f>CN79*$E79*$F79*$H79*$K79*$CO$11</f>
        <v>0</v>
      </c>
      <c r="CP79" s="45"/>
      <c r="CQ79" s="43">
        <f>CP79*$E79*$F79*$H79*$K79*$CQ$11</f>
        <v>0</v>
      </c>
      <c r="CR79" s="45"/>
      <c r="CS79" s="43">
        <f>CR79*$E79*$F79*$H79*$K79*$CS$11</f>
        <v>0</v>
      </c>
      <c r="CT79" s="45">
        <v>0</v>
      </c>
      <c r="CU79" s="43">
        <f>CT79*$E79*$F79*$H79*$K79*$CU$11</f>
        <v>0</v>
      </c>
      <c r="CV79" s="45">
        <v>0</v>
      </c>
      <c r="CW79" s="43">
        <f>CV79*$E79*$F79*$H79*$L79*$CW$11</f>
        <v>0</v>
      </c>
      <c r="CX79" s="45"/>
      <c r="CY79" s="43">
        <f>CX79*$E79*$F79*$H79*$M79*$CY$11</f>
        <v>0</v>
      </c>
      <c r="CZ79" s="44"/>
      <c r="DA79" s="43">
        <f>CZ79*E79*F79*H79</f>
        <v>0</v>
      </c>
      <c r="DB79" s="44"/>
      <c r="DC79" s="43"/>
      <c r="DD79" s="49">
        <f>SUM(P79+N79+Z79+R79+T79+AB79+X79+V79+AD79+AJ79+AH79+AL79+AN79+AR79+BN79+BT79+AP79+BB79+BD79+CH79+CL79+CF79+CN79+CP79+BX79+CB79+AT79+AV79+AX79+AZ79+BP79+BR79+BV79+BF79+BH79+BJ79+BL79+CD79+CR79+CT79+CV79+CX79+CZ79+DB79)</f>
        <v>11</v>
      </c>
      <c r="DE79" s="49">
        <f>SUM(Q79+O79+AA79+S79+U79+AC79+Y79+W79+AE79+AK79+AI79+AM79+AO79+AS79+BO79+BU79+AQ79+BC79+BE79+CI79+CM79+CG79+CO79+CQ79+BY79+CC79+AU79+AW79+AY79+BA79+BQ79+BS79+BW79+BG79+BI79+BK79+BM79+CE79+CS79+CU79+CW79+CY79+DA79+DC79)</f>
        <v>399797.21600000001</v>
      </c>
    </row>
    <row r="80" spans="1:109" ht="15.75" x14ac:dyDescent="0.25">
      <c r="A80" s="23">
        <v>18</v>
      </c>
      <c r="B80" s="23"/>
      <c r="C80" s="74"/>
      <c r="D80" s="177" t="s">
        <v>226</v>
      </c>
      <c r="E80" s="38">
        <v>13520</v>
      </c>
      <c r="F80" s="206">
        <v>2.74</v>
      </c>
      <c r="G80" s="206"/>
      <c r="H80" s="26">
        <v>1</v>
      </c>
      <c r="I80" s="75"/>
      <c r="J80" s="38">
        <v>1.4</v>
      </c>
      <c r="K80" s="38">
        <v>1.68</v>
      </c>
      <c r="L80" s="38">
        <v>2.23</v>
      </c>
      <c r="M80" s="42">
        <v>2.57</v>
      </c>
      <c r="N80" s="207">
        <f t="shared" ref="N80:CC80" si="85">SUM(N81:N84)</f>
        <v>40</v>
      </c>
      <c r="O80" s="207">
        <f t="shared" si="85"/>
        <v>1059968</v>
      </c>
      <c r="P80" s="207">
        <f t="shared" si="85"/>
        <v>0</v>
      </c>
      <c r="Q80" s="207">
        <f t="shared" si="85"/>
        <v>0</v>
      </c>
      <c r="R80" s="207">
        <f t="shared" si="85"/>
        <v>0</v>
      </c>
      <c r="S80" s="207">
        <f t="shared" si="85"/>
        <v>0</v>
      </c>
      <c r="T80" s="207">
        <f>SUM(T81:T84)</f>
        <v>0</v>
      </c>
      <c r="U80" s="207">
        <f t="shared" si="85"/>
        <v>0</v>
      </c>
      <c r="V80" s="207">
        <f t="shared" si="85"/>
        <v>0</v>
      </c>
      <c r="W80" s="207">
        <f t="shared" si="85"/>
        <v>0</v>
      </c>
      <c r="X80" s="207">
        <f t="shared" si="85"/>
        <v>0</v>
      </c>
      <c r="Y80" s="207">
        <f t="shared" si="85"/>
        <v>0</v>
      </c>
      <c r="Z80" s="207">
        <f t="shared" si="85"/>
        <v>0</v>
      </c>
      <c r="AA80" s="207">
        <f t="shared" si="85"/>
        <v>0</v>
      </c>
      <c r="AB80" s="207">
        <f t="shared" si="85"/>
        <v>70</v>
      </c>
      <c r="AC80" s="207">
        <f t="shared" si="85"/>
        <v>1968512</v>
      </c>
      <c r="AD80" s="207">
        <f t="shared" si="85"/>
        <v>0</v>
      </c>
      <c r="AE80" s="207">
        <f t="shared" si="85"/>
        <v>0</v>
      </c>
      <c r="AF80" s="207">
        <v>0</v>
      </c>
      <c r="AG80" s="207">
        <v>0</v>
      </c>
      <c r="AH80" s="207">
        <f t="shared" si="85"/>
        <v>20</v>
      </c>
      <c r="AI80" s="207">
        <f t="shared" si="85"/>
        <v>302848</v>
      </c>
      <c r="AJ80" s="207">
        <f>SUM(AJ81:AJ84)</f>
        <v>0</v>
      </c>
      <c r="AK80" s="207">
        <f t="shared" si="85"/>
        <v>0</v>
      </c>
      <c r="AL80" s="207">
        <f t="shared" si="85"/>
        <v>17</v>
      </c>
      <c r="AM80" s="207">
        <f t="shared" si="85"/>
        <v>308904.95999999996</v>
      </c>
      <c r="AN80" s="207">
        <f t="shared" si="85"/>
        <v>11</v>
      </c>
      <c r="AO80" s="207">
        <f t="shared" si="85"/>
        <v>181708.79999999999</v>
      </c>
      <c r="AP80" s="207">
        <f t="shared" si="85"/>
        <v>0</v>
      </c>
      <c r="AQ80" s="207">
        <f t="shared" si="85"/>
        <v>0</v>
      </c>
      <c r="AR80" s="207">
        <f t="shared" si="85"/>
        <v>0</v>
      </c>
      <c r="AS80" s="207">
        <f t="shared" si="85"/>
        <v>0</v>
      </c>
      <c r="AT80" s="207">
        <f t="shared" si="85"/>
        <v>0</v>
      </c>
      <c r="AU80" s="207">
        <f t="shared" si="85"/>
        <v>0</v>
      </c>
      <c r="AV80" s="207">
        <f t="shared" si="85"/>
        <v>0</v>
      </c>
      <c r="AW80" s="207">
        <f t="shared" si="85"/>
        <v>0</v>
      </c>
      <c r="AX80" s="207">
        <f t="shared" si="85"/>
        <v>0</v>
      </c>
      <c r="AY80" s="207">
        <f t="shared" si="85"/>
        <v>0</v>
      </c>
      <c r="AZ80" s="207">
        <f t="shared" si="85"/>
        <v>0</v>
      </c>
      <c r="BA80" s="207">
        <f t="shared" si="85"/>
        <v>0</v>
      </c>
      <c r="BB80" s="207">
        <f t="shared" si="85"/>
        <v>0</v>
      </c>
      <c r="BC80" s="207">
        <f t="shared" si="85"/>
        <v>0</v>
      </c>
      <c r="BD80" s="207">
        <f t="shared" si="85"/>
        <v>19</v>
      </c>
      <c r="BE80" s="207">
        <f t="shared" si="85"/>
        <v>287705.59999999998</v>
      </c>
      <c r="BF80" s="207">
        <f>SUM(BF81:BF84)</f>
        <v>0</v>
      </c>
      <c r="BG80" s="207">
        <f t="shared" si="85"/>
        <v>0</v>
      </c>
      <c r="BH80" s="207">
        <f t="shared" si="85"/>
        <v>0</v>
      </c>
      <c r="BI80" s="207">
        <f t="shared" si="85"/>
        <v>0</v>
      </c>
      <c r="BJ80" s="207">
        <f t="shared" si="85"/>
        <v>0</v>
      </c>
      <c r="BK80" s="207">
        <f t="shared" si="85"/>
        <v>0</v>
      </c>
      <c r="BL80" s="207">
        <f t="shared" si="85"/>
        <v>15</v>
      </c>
      <c r="BM80" s="207">
        <f t="shared" si="85"/>
        <v>227136</v>
      </c>
      <c r="BN80" s="207">
        <f t="shared" si="85"/>
        <v>0</v>
      </c>
      <c r="BO80" s="207">
        <f t="shared" si="85"/>
        <v>0</v>
      </c>
      <c r="BP80" s="207">
        <f t="shared" si="85"/>
        <v>110</v>
      </c>
      <c r="BQ80" s="207">
        <f t="shared" si="85"/>
        <v>2907340.7999999998</v>
      </c>
      <c r="BR80" s="207">
        <f t="shared" si="85"/>
        <v>0</v>
      </c>
      <c r="BS80" s="207">
        <f t="shared" si="85"/>
        <v>0</v>
      </c>
      <c r="BT80" s="207">
        <f>SUM(BT81:BT84)</f>
        <v>0</v>
      </c>
      <c r="BU80" s="207">
        <f t="shared" si="85"/>
        <v>0</v>
      </c>
      <c r="BV80" s="207">
        <f t="shared" si="85"/>
        <v>3</v>
      </c>
      <c r="BW80" s="207">
        <f t="shared" si="85"/>
        <v>54512.639999999999</v>
      </c>
      <c r="BX80" s="208">
        <f t="shared" si="85"/>
        <v>15</v>
      </c>
      <c r="BY80" s="207">
        <f t="shared" si="85"/>
        <v>290734.07999999996</v>
      </c>
      <c r="BZ80" s="101">
        <v>2.6666666666666679</v>
      </c>
      <c r="CA80" s="101">
        <v>36341.760000000068</v>
      </c>
      <c r="CB80" s="207">
        <f t="shared" si="85"/>
        <v>7</v>
      </c>
      <c r="CC80" s="207">
        <f t="shared" si="85"/>
        <v>127196.15999999999</v>
      </c>
      <c r="CD80" s="207">
        <f t="shared" ref="CD80:DE80" si="86">SUM(CD81:CD84)</f>
        <v>4</v>
      </c>
      <c r="CE80" s="207">
        <f t="shared" si="86"/>
        <v>72683.520000000004</v>
      </c>
      <c r="CF80" s="207">
        <f t="shared" si="86"/>
        <v>19</v>
      </c>
      <c r="CG80" s="207">
        <f t="shared" si="86"/>
        <v>345246.71999999997</v>
      </c>
      <c r="CH80" s="207">
        <f t="shared" si="86"/>
        <v>0</v>
      </c>
      <c r="CI80" s="207">
        <f t="shared" si="86"/>
        <v>0</v>
      </c>
      <c r="CJ80" s="207">
        <v>0</v>
      </c>
      <c r="CK80" s="207">
        <v>0</v>
      </c>
      <c r="CL80" s="207">
        <f t="shared" si="86"/>
        <v>12</v>
      </c>
      <c r="CM80" s="207">
        <f t="shared" si="86"/>
        <v>254392.32000000001</v>
      </c>
      <c r="CN80" s="207">
        <f t="shared" si="86"/>
        <v>6</v>
      </c>
      <c r="CO80" s="207">
        <f t="shared" si="86"/>
        <v>109025.28</v>
      </c>
      <c r="CP80" s="207">
        <f t="shared" si="86"/>
        <v>0</v>
      </c>
      <c r="CQ80" s="207">
        <f t="shared" si="86"/>
        <v>0</v>
      </c>
      <c r="CR80" s="207">
        <f t="shared" si="86"/>
        <v>5</v>
      </c>
      <c r="CS80" s="207">
        <f t="shared" si="86"/>
        <v>90854.399999999994</v>
      </c>
      <c r="CT80" s="207">
        <f t="shared" si="86"/>
        <v>3</v>
      </c>
      <c r="CU80" s="207">
        <f t="shared" si="86"/>
        <v>54512.639999999999</v>
      </c>
      <c r="CV80" s="207">
        <f t="shared" si="86"/>
        <v>5</v>
      </c>
      <c r="CW80" s="207">
        <f t="shared" si="86"/>
        <v>120598.39999999999</v>
      </c>
      <c r="CX80" s="207">
        <f t="shared" si="86"/>
        <v>14</v>
      </c>
      <c r="CY80" s="207">
        <f t="shared" si="86"/>
        <v>444753.91999999998</v>
      </c>
      <c r="CZ80" s="207">
        <f t="shared" si="86"/>
        <v>0</v>
      </c>
      <c r="DA80" s="207">
        <f t="shared" si="86"/>
        <v>0</v>
      </c>
      <c r="DB80" s="207">
        <f t="shared" si="86"/>
        <v>0</v>
      </c>
      <c r="DC80" s="207">
        <f t="shared" si="86"/>
        <v>0</v>
      </c>
      <c r="DD80" s="207">
        <f t="shared" si="86"/>
        <v>395</v>
      </c>
      <c r="DE80" s="207">
        <f t="shared" si="86"/>
        <v>9208634.2400000021</v>
      </c>
    </row>
    <row r="81" spans="1:109" s="20" customFormat="1" ht="30" x14ac:dyDescent="0.25">
      <c r="A81" s="35"/>
      <c r="B81" s="35">
        <v>46</v>
      </c>
      <c r="C81" s="108" t="s">
        <v>227</v>
      </c>
      <c r="D81" s="65" t="s">
        <v>228</v>
      </c>
      <c r="E81" s="38">
        <v>13520</v>
      </c>
      <c r="F81" s="39">
        <v>1.6</v>
      </c>
      <c r="G81" s="39"/>
      <c r="H81" s="40">
        <v>1</v>
      </c>
      <c r="I81" s="41"/>
      <c r="J81" s="38">
        <v>1.4</v>
      </c>
      <c r="K81" s="38">
        <v>1.68</v>
      </c>
      <c r="L81" s="38">
        <v>2.23</v>
      </c>
      <c r="M81" s="42">
        <v>2.57</v>
      </c>
      <c r="N81" s="77">
        <v>30</v>
      </c>
      <c r="O81" s="43">
        <f>SUM(N81*$E81*$F81*$H81*$J81*$O$11)</f>
        <v>908544</v>
      </c>
      <c r="P81" s="45">
        <v>0</v>
      </c>
      <c r="Q81" s="43">
        <f>SUM(P81*$E81*$F81*$H81*$J81*$Q$11)</f>
        <v>0</v>
      </c>
      <c r="R81" s="45">
        <v>0</v>
      </c>
      <c r="S81" s="44">
        <f>SUM(R81*$E81*$F81*$H81*$J81*$S$11)</f>
        <v>0</v>
      </c>
      <c r="T81" s="45">
        <v>0</v>
      </c>
      <c r="U81" s="43">
        <f>SUM(T81*$E81*$F81*$H81*$J81*$U$11)</f>
        <v>0</v>
      </c>
      <c r="V81" s="45">
        <v>0</v>
      </c>
      <c r="W81" s="43">
        <f>SUM(V81*$E81*$F81*$H81*$J81*$W$11)</f>
        <v>0</v>
      </c>
      <c r="X81" s="45"/>
      <c r="Y81" s="44">
        <f>SUM(X81*$E81*$F81*$H81*$J81*$Y$11)</f>
        <v>0</v>
      </c>
      <c r="Z81" s="78"/>
      <c r="AA81" s="43">
        <f>SUM(Z81*$E81*$F81*$H81*$J81*$AA$11)</f>
        <v>0</v>
      </c>
      <c r="AB81" s="44">
        <v>60</v>
      </c>
      <c r="AC81" s="43">
        <f>SUM(AB81*$E81*$F81*$H81*$J81*$AC$11)</f>
        <v>1817088</v>
      </c>
      <c r="AD81" s="45">
        <v>0</v>
      </c>
      <c r="AE81" s="43">
        <f>SUM(AD81*$E81*$F81*$H81*$J81*$AE$11)</f>
        <v>0</v>
      </c>
      <c r="AF81" s="43">
        <v>0</v>
      </c>
      <c r="AG81" s="43">
        <v>0</v>
      </c>
      <c r="AH81" s="45">
        <v>0</v>
      </c>
      <c r="AI81" s="43">
        <f>SUM(AH81*$E81*$F81*$H81*$J81*$AI$11)</f>
        <v>0</v>
      </c>
      <c r="AJ81" s="45">
        <v>0</v>
      </c>
      <c r="AK81" s="43">
        <f>AJ81*$E81*$F81*$H81*$K81*$AK$11</f>
        <v>0</v>
      </c>
      <c r="AL81" s="45"/>
      <c r="AM81" s="43">
        <f>AL81*$E81*$F81*$H81*$K81*$AM$11</f>
        <v>0</v>
      </c>
      <c r="AN81" s="78">
        <v>1</v>
      </c>
      <c r="AO81" s="43">
        <f>SUM(AN81*$E81*$F81*$H81*$J81*$AO$11)</f>
        <v>30284.799999999999</v>
      </c>
      <c r="AP81" s="45"/>
      <c r="AQ81" s="44">
        <f>SUM(AP81*$E81*$F81*$H81*$J81*$AQ$11)</f>
        <v>0</v>
      </c>
      <c r="AR81" s="45">
        <v>0</v>
      </c>
      <c r="AS81" s="43">
        <f>SUM(AR81*$E81*$F81*$H81*$J81*$AS$11)</f>
        <v>0</v>
      </c>
      <c r="AT81" s="45">
        <v>0</v>
      </c>
      <c r="AU81" s="43">
        <f>SUM(AT81*$E81*$F81*$H81*$J81*$AU$11)</f>
        <v>0</v>
      </c>
      <c r="AV81" s="45"/>
      <c r="AW81" s="43">
        <f>SUM(AV81*$E81*$F81*$H81*$J81*$AW$11)</f>
        <v>0</v>
      </c>
      <c r="AX81" s="45"/>
      <c r="AY81" s="43">
        <f>SUM(AX81*$E81*$F81*$H81*$J81*$AY$11)</f>
        <v>0</v>
      </c>
      <c r="AZ81" s="45"/>
      <c r="BA81" s="43">
        <f>SUM(AZ81*$E81*$F81*$H81*$J81*$BA$11)</f>
        <v>0</v>
      </c>
      <c r="BB81" s="45"/>
      <c r="BC81" s="43">
        <f>SUM(BB81*$E81*$F81*$H81*$J81*$BC$11)</f>
        <v>0</v>
      </c>
      <c r="BD81" s="45"/>
      <c r="BE81" s="43">
        <f>SUM(BD81*$E81*$F81*$H81*$J81*$BE$11)</f>
        <v>0</v>
      </c>
      <c r="BF81" s="45">
        <v>0</v>
      </c>
      <c r="BG81" s="43">
        <f>SUM(BF81*$E81*$F81*$H81*$J81*$BG$11)</f>
        <v>0</v>
      </c>
      <c r="BH81" s="45">
        <v>0</v>
      </c>
      <c r="BI81" s="43">
        <f>SUM(BH81*$E81*$F81*$H81*$J81*$BI$11)</f>
        <v>0</v>
      </c>
      <c r="BJ81" s="45">
        <v>0</v>
      </c>
      <c r="BK81" s="43">
        <f>SUM(BJ81*$E81*$F81*$H81*$J81*$BK$11)</f>
        <v>0</v>
      </c>
      <c r="BL81" s="45"/>
      <c r="BM81" s="43">
        <f>SUM(BL81*$E81*$F81*$H81*$J81*$BM$11)</f>
        <v>0</v>
      </c>
      <c r="BN81" s="45">
        <v>0</v>
      </c>
      <c r="BO81" s="43">
        <f>BN81*$E81*$F81*$H81*$K81*$BO$11</f>
        <v>0</v>
      </c>
      <c r="BP81" s="85">
        <v>50</v>
      </c>
      <c r="BQ81" s="43">
        <f>BP81*$E81*$F81*$H81*$K81*$BQ$11</f>
        <v>1817088</v>
      </c>
      <c r="BR81" s="86"/>
      <c r="BS81" s="43">
        <f>BR81*$E81*$F81*$H81*$K81*$BS$11</f>
        <v>0</v>
      </c>
      <c r="BT81" s="45">
        <v>0</v>
      </c>
      <c r="BU81" s="43">
        <f>BT81*$E81*$F81*$H81*$K81*$BU$11</f>
        <v>0</v>
      </c>
      <c r="BV81" s="45">
        <v>0</v>
      </c>
      <c r="BW81" s="43">
        <f>BV81*$E81*$F81*$H81*$K81*$BW$11</f>
        <v>0</v>
      </c>
      <c r="BX81" s="72">
        <f>2-1</f>
        <v>1</v>
      </c>
      <c r="BY81" s="43">
        <f>BX81*$E81*$F81*$H81*$K81*$BY$11</f>
        <v>36341.760000000002</v>
      </c>
      <c r="BZ81" s="47">
        <v>-0.66666666666666652</v>
      </c>
      <c r="CA81" s="47">
        <v>-24227.839999999997</v>
      </c>
      <c r="CB81" s="45">
        <v>0</v>
      </c>
      <c r="CC81" s="43">
        <f>CB81*$E81*$F81*$H81*$K81*$CC$11</f>
        <v>0</v>
      </c>
      <c r="CD81" s="45"/>
      <c r="CE81" s="43">
        <f>CD81*$E81*$F81*$H81*$K81*$CE$11</f>
        <v>0</v>
      </c>
      <c r="CF81" s="45">
        <v>0</v>
      </c>
      <c r="CG81" s="43">
        <f>CF81*$E81*$F81*$H81*$K81*$CG$11</f>
        <v>0</v>
      </c>
      <c r="CH81" s="45"/>
      <c r="CI81" s="43">
        <f>CH81*$E81*$F81*$H81*$K81*$CI$11</f>
        <v>0</v>
      </c>
      <c r="CJ81" s="43">
        <v>0</v>
      </c>
      <c r="CK81" s="43">
        <v>0</v>
      </c>
      <c r="CL81" s="45">
        <v>2</v>
      </c>
      <c r="CM81" s="43">
        <f>CL81*$E81*$F81*$H81*$K81*$CM$11</f>
        <v>72683.520000000004</v>
      </c>
      <c r="CN81" s="45">
        <v>0</v>
      </c>
      <c r="CO81" s="43">
        <f>CN81*$E81*$F81*$H81*$K81*$CO$11</f>
        <v>0</v>
      </c>
      <c r="CP81" s="45"/>
      <c r="CQ81" s="43">
        <f>CP81*$E81*$F81*$H81*$K81*$CQ$11</f>
        <v>0</v>
      </c>
      <c r="CR81" s="45"/>
      <c r="CS81" s="43">
        <f>CR81*$E81*$F81*$H81*$K81*$CS$11</f>
        <v>0</v>
      </c>
      <c r="CT81" s="45"/>
      <c r="CU81" s="43">
        <f>CT81*$E81*$F81*$H81*$K81*$CU$11</f>
        <v>0</v>
      </c>
      <c r="CV81" s="45">
        <v>0</v>
      </c>
      <c r="CW81" s="43">
        <f>CV81*$E81*$F81*$H81*$L81*$CW$11</f>
        <v>0</v>
      </c>
      <c r="CX81" s="44">
        <v>2</v>
      </c>
      <c r="CY81" s="43">
        <f>CX81*$E81*$F81*$H81*$M81*$CY$11</f>
        <v>111188.48</v>
      </c>
      <c r="CZ81" s="44"/>
      <c r="DA81" s="43">
        <f>CZ81*E81*F81*H81</f>
        <v>0</v>
      </c>
      <c r="DB81" s="44"/>
      <c r="DC81" s="43"/>
      <c r="DD81" s="49">
        <f t="shared" ref="DD81:DE84" si="87">SUM(P81+N81+Z81+R81+T81+AB81+X81+V81+AD81+AJ81+AH81+AL81+AN81+AR81+BN81+BT81+AP81+BB81+BD81+CH81+CL81+CF81+CN81+CP81+BX81+CB81+AT81+AV81+AX81+AZ81+BP81+BR81+BV81+BF81+BH81+BJ81+BL81+CD81+CR81+CT81+CV81+CX81+CZ81+DB81)</f>
        <v>146</v>
      </c>
      <c r="DE81" s="49">
        <f t="shared" si="87"/>
        <v>4793218.5600000005</v>
      </c>
    </row>
    <row r="82" spans="1:109" ht="30" hidden="1" x14ac:dyDescent="0.25">
      <c r="A82" s="23"/>
      <c r="B82" s="35">
        <v>47</v>
      </c>
      <c r="C82" s="108" t="s">
        <v>229</v>
      </c>
      <c r="D82" s="65" t="s">
        <v>230</v>
      </c>
      <c r="E82" s="38">
        <v>13520</v>
      </c>
      <c r="F82" s="39">
        <v>3.25</v>
      </c>
      <c r="G82" s="39"/>
      <c r="H82" s="40">
        <v>1</v>
      </c>
      <c r="I82" s="41"/>
      <c r="J82" s="38">
        <v>1.4</v>
      </c>
      <c r="K82" s="38">
        <v>1.68</v>
      </c>
      <c r="L82" s="38">
        <v>2.23</v>
      </c>
      <c r="M82" s="42">
        <v>2.57</v>
      </c>
      <c r="N82" s="77"/>
      <c r="O82" s="43">
        <f>SUM(N82*$E82*$F82*$H82*$J82*$O$11)</f>
        <v>0</v>
      </c>
      <c r="P82" s="45"/>
      <c r="Q82" s="43">
        <f>SUM(P82*$E82*$F82*$H82*$J82*$Q$11)</f>
        <v>0</v>
      </c>
      <c r="R82" s="45"/>
      <c r="S82" s="44">
        <f>SUM(R82*$E82*$F82*$H82*$J82*$S$11)</f>
        <v>0</v>
      </c>
      <c r="T82" s="45"/>
      <c r="U82" s="43">
        <f>SUM(T82*$E82*$F82*$H82*$J82*$U$11)</f>
        <v>0</v>
      </c>
      <c r="V82" s="45"/>
      <c r="W82" s="43">
        <f>SUM(V82*$E82*$F82*$H82*$J82*$W$11)</f>
        <v>0</v>
      </c>
      <c r="X82" s="45"/>
      <c r="Y82" s="44">
        <f>SUM(X82*$E82*$F82*$H82*$J82*$Y$11)</f>
        <v>0</v>
      </c>
      <c r="Z82" s="78"/>
      <c r="AA82" s="43">
        <f>SUM(Z82*$E82*$F82*$H82*$J82*$AA$11)</f>
        <v>0</v>
      </c>
      <c r="AB82" s="44"/>
      <c r="AC82" s="43">
        <f>SUM(AB82*$E82*$F82*$H82*$J82*$AC$11)</f>
        <v>0</v>
      </c>
      <c r="AD82" s="45"/>
      <c r="AE82" s="43">
        <f>SUM(AD82*$E82*$F82*$H82*$J82*$AE$11)</f>
        <v>0</v>
      </c>
      <c r="AF82" s="43">
        <v>0</v>
      </c>
      <c r="AG82" s="43">
        <v>0</v>
      </c>
      <c r="AH82" s="45"/>
      <c r="AI82" s="43">
        <f>SUM(AH82*$E82*$F82*$H82*$J82*$AI$11)</f>
        <v>0</v>
      </c>
      <c r="AJ82" s="45"/>
      <c r="AK82" s="43">
        <f>AJ82*$E82*$F82*$H82*$K82*$AK$11</f>
        <v>0</v>
      </c>
      <c r="AL82" s="45"/>
      <c r="AM82" s="43">
        <f>AL82*$E82*$F82*$H82*$K82*$AM$11</f>
        <v>0</v>
      </c>
      <c r="AN82" s="78"/>
      <c r="AO82" s="43">
        <f>SUM(AN82*$E82*$F82*$H82*$J82*$AO$11)</f>
        <v>0</v>
      </c>
      <c r="AP82" s="45"/>
      <c r="AQ82" s="44">
        <f>SUM(AP82*$E82*$F82*$H82*$J82*$AQ$11)</f>
        <v>0</v>
      </c>
      <c r="AR82" s="45"/>
      <c r="AS82" s="43">
        <f>SUM(AR82*$E82*$F82*$H82*$J82*$AS$11)</f>
        <v>0</v>
      </c>
      <c r="AT82" s="45"/>
      <c r="AU82" s="43">
        <f>SUM(AT82*$E82*$F82*$H82*$J82*$AU$11)</f>
        <v>0</v>
      </c>
      <c r="AV82" s="45"/>
      <c r="AW82" s="43">
        <f>SUM(AV82*$E82*$F82*$H82*$J82*$AW$11)</f>
        <v>0</v>
      </c>
      <c r="AX82" s="45"/>
      <c r="AY82" s="43">
        <f>SUM(AX82*$E82*$F82*$H82*$J82*$AY$11)</f>
        <v>0</v>
      </c>
      <c r="AZ82" s="45"/>
      <c r="BA82" s="43">
        <f>SUM(AZ82*$E82*$F82*$H82*$J82*$BA$11)</f>
        <v>0</v>
      </c>
      <c r="BB82" s="45"/>
      <c r="BC82" s="43">
        <f>SUM(BB82*$E82*$F82*$H82*$J82*$BC$11)</f>
        <v>0</v>
      </c>
      <c r="BD82" s="45"/>
      <c r="BE82" s="43">
        <f>SUM(BD82*$E82*$F82*$H82*$J82*$BE$11)</f>
        <v>0</v>
      </c>
      <c r="BF82" s="45"/>
      <c r="BG82" s="43">
        <f>SUM(BF82*$E82*$F82*$H82*$J82*$BG$11)</f>
        <v>0</v>
      </c>
      <c r="BH82" s="45"/>
      <c r="BI82" s="43">
        <f>SUM(BH82*$E82*$F82*$H82*$J82*$BI$11)</f>
        <v>0</v>
      </c>
      <c r="BJ82" s="45"/>
      <c r="BK82" s="43">
        <f>SUM(BJ82*$E82*$F82*$H82*$J82*$BK$11)</f>
        <v>0</v>
      </c>
      <c r="BL82" s="45"/>
      <c r="BM82" s="43">
        <f>SUM(BL82*$E82*$F82*$H82*$J82*$BM$11)</f>
        <v>0</v>
      </c>
      <c r="BN82" s="45"/>
      <c r="BO82" s="43">
        <f>BN82*$E82*$F82*$H82*$K82*$BO$11</f>
        <v>0</v>
      </c>
      <c r="BP82" s="45"/>
      <c r="BQ82" s="43">
        <f>BP82*$E82*$F82*$H82*$K82*$BQ$11</f>
        <v>0</v>
      </c>
      <c r="BR82" s="86"/>
      <c r="BS82" s="43">
        <f>BR82*$E82*$F82*$H82*$K82*$BS$11</f>
        <v>0</v>
      </c>
      <c r="BT82" s="45"/>
      <c r="BU82" s="43">
        <f>BT82*$E82*$F82*$H82*$K82*$BU$11</f>
        <v>0</v>
      </c>
      <c r="BV82" s="45"/>
      <c r="BW82" s="43">
        <f>BV82*$E82*$F82*$H82*$K82*$BW$11</f>
        <v>0</v>
      </c>
      <c r="BX82" s="72"/>
      <c r="BY82" s="43">
        <f>BX82*$E82*$F82*$H82*$K82*$BY$11</f>
        <v>0</v>
      </c>
      <c r="BZ82" s="47">
        <v>0</v>
      </c>
      <c r="CA82" s="47">
        <v>0</v>
      </c>
      <c r="CB82" s="45"/>
      <c r="CC82" s="43">
        <f>CB82*$E82*$F82*$H82*$K82*$CC$11</f>
        <v>0</v>
      </c>
      <c r="CD82" s="45"/>
      <c r="CE82" s="43">
        <f>CD82*$E82*$F82*$H82*$K82*$CE$11</f>
        <v>0</v>
      </c>
      <c r="CF82" s="45"/>
      <c r="CG82" s="43">
        <f>CF82*$E82*$F82*$H82*$K82*$CG$11</f>
        <v>0</v>
      </c>
      <c r="CH82" s="45"/>
      <c r="CI82" s="43">
        <f>CH82*$E82*$F82*$H82*$K82*$CI$11</f>
        <v>0</v>
      </c>
      <c r="CJ82" s="43">
        <v>0</v>
      </c>
      <c r="CK82" s="43">
        <v>0</v>
      </c>
      <c r="CL82" s="45"/>
      <c r="CM82" s="43">
        <f>CL82*$E82*$F82*$H82*$K82*$CM$11</f>
        <v>0</v>
      </c>
      <c r="CN82" s="45"/>
      <c r="CO82" s="43">
        <f>CN82*$E82*$F82*$H82*$K82*$CO$11</f>
        <v>0</v>
      </c>
      <c r="CP82" s="45"/>
      <c r="CQ82" s="43">
        <f>CP82*$E82*$F82*$H82*$K82*$CQ$11</f>
        <v>0</v>
      </c>
      <c r="CR82" s="45"/>
      <c r="CS82" s="43">
        <f>CR82*$E82*$F82*$H82*$K82*$CS$11</f>
        <v>0</v>
      </c>
      <c r="CT82" s="45"/>
      <c r="CU82" s="43">
        <f>CT82*$E82*$F82*$H82*$K82*$CU$11</f>
        <v>0</v>
      </c>
      <c r="CV82" s="45"/>
      <c r="CW82" s="43">
        <f>CV82*$E82*$F82*$H82*$L82*$CW$11</f>
        <v>0</v>
      </c>
      <c r="CX82" s="44"/>
      <c r="CY82" s="43">
        <f>CX82*$E82*$F82*$H82*$M82*$CY$11</f>
        <v>0</v>
      </c>
      <c r="CZ82" s="44"/>
      <c r="DA82" s="43">
        <f>CZ82*E82*F82*H82</f>
        <v>0</v>
      </c>
      <c r="DB82" s="44"/>
      <c r="DC82" s="43"/>
      <c r="DD82" s="49">
        <f t="shared" si="87"/>
        <v>0</v>
      </c>
      <c r="DE82" s="49">
        <f t="shared" si="87"/>
        <v>0</v>
      </c>
    </row>
    <row r="83" spans="1:109" ht="30" hidden="1" x14ac:dyDescent="0.25">
      <c r="A83" s="23"/>
      <c r="B83" s="35">
        <v>48</v>
      </c>
      <c r="C83" s="108" t="s">
        <v>231</v>
      </c>
      <c r="D83" s="37" t="s">
        <v>232</v>
      </c>
      <c r="E83" s="38">
        <v>13520</v>
      </c>
      <c r="F83" s="39">
        <v>3.18</v>
      </c>
      <c r="G83" s="39"/>
      <c r="H83" s="40">
        <v>1</v>
      </c>
      <c r="I83" s="41"/>
      <c r="J83" s="38">
        <v>1.4</v>
      </c>
      <c r="K83" s="38">
        <v>1.68</v>
      </c>
      <c r="L83" s="38">
        <v>2.23</v>
      </c>
      <c r="M83" s="42">
        <v>2.57</v>
      </c>
      <c r="N83" s="77"/>
      <c r="O83" s="43">
        <f>SUM(N83*$E83*$F83*$H83*$J83*$O$11)</f>
        <v>0</v>
      </c>
      <c r="P83" s="77"/>
      <c r="Q83" s="43">
        <f>SUM(P83*$E83*$F83*$H83*$J83*$Q$11)</f>
        <v>0</v>
      </c>
      <c r="R83" s="77"/>
      <c r="S83" s="44">
        <f>SUM(R83*$E83*$F83*$H83*$J83*$S$11)</f>
        <v>0</v>
      </c>
      <c r="T83" s="77"/>
      <c r="U83" s="43">
        <f>SUM(T83*$E83*$F83*$H83*$J83*$U$11)</f>
        <v>0</v>
      </c>
      <c r="V83" s="77"/>
      <c r="W83" s="43">
        <f>SUM(V83*$E83*$F83*$H83*$J83*$W$11)</f>
        <v>0</v>
      </c>
      <c r="X83" s="45"/>
      <c r="Y83" s="44">
        <f>SUM(X83*$E83*$F83*$H83*$J83*$Y$11)</f>
        <v>0</v>
      </c>
      <c r="Z83" s="78"/>
      <c r="AA83" s="43">
        <f>SUM(Z83*$E83*$F83*$H83*$J83*$AA$11)</f>
        <v>0</v>
      </c>
      <c r="AB83" s="87"/>
      <c r="AC83" s="43">
        <f>SUM(AB83*$E83*$F83*$H83*$J83*$AC$11)</f>
        <v>0</v>
      </c>
      <c r="AD83" s="77"/>
      <c r="AE83" s="43">
        <f>SUM(AD83*$E83*$F83*$H83*$J83*$AE$11)</f>
        <v>0</v>
      </c>
      <c r="AF83" s="79">
        <v>0</v>
      </c>
      <c r="AG83" s="79">
        <v>0</v>
      </c>
      <c r="AH83" s="77"/>
      <c r="AI83" s="43">
        <f>SUM(AH83*$E83*$F83*$H83*$J83*$AI$11)</f>
        <v>0</v>
      </c>
      <c r="AJ83" s="77"/>
      <c r="AK83" s="43">
        <f>AJ83*$E83*$F83*$H83*$K83*$AK$11</f>
        <v>0</v>
      </c>
      <c r="AL83" s="77"/>
      <c r="AM83" s="43">
        <f>AL83*$E83*$F83*$H83*$K83*$AM$11</f>
        <v>0</v>
      </c>
      <c r="AN83" s="78"/>
      <c r="AO83" s="43">
        <f>SUM(AN83*$E83*$F83*$H83*$J83*$AO$11)</f>
        <v>0</v>
      </c>
      <c r="AP83" s="77"/>
      <c r="AQ83" s="44">
        <f>SUM(AP83*$E83*$F83*$H83*$J83*$AQ$11)</f>
        <v>0</v>
      </c>
      <c r="AR83" s="77"/>
      <c r="AS83" s="43">
        <f>SUM(AR83*$E83*$F83*$H83*$J83*$AS$11)</f>
        <v>0</v>
      </c>
      <c r="AT83" s="77"/>
      <c r="AU83" s="43">
        <f>SUM(AT83*$E83*$F83*$H83*$J83*$AU$11)</f>
        <v>0</v>
      </c>
      <c r="AV83" s="77"/>
      <c r="AW83" s="43">
        <f>SUM(AV83*$E83*$F83*$H83*$J83*$AW$11)</f>
        <v>0</v>
      </c>
      <c r="AX83" s="77"/>
      <c r="AY83" s="43">
        <f>SUM(AX83*$E83*$F83*$H83*$J83*$AY$11)</f>
        <v>0</v>
      </c>
      <c r="AZ83" s="77"/>
      <c r="BA83" s="43">
        <f>SUM(AZ83*$E83*$F83*$H83*$J83*$BA$11)</f>
        <v>0</v>
      </c>
      <c r="BB83" s="77"/>
      <c r="BC83" s="43">
        <f>SUM(BB83*$E83*$F83*$H83*$J83*$BC$11)</f>
        <v>0</v>
      </c>
      <c r="BD83" s="77"/>
      <c r="BE83" s="43">
        <f>SUM(BD83*$E83*$F83*$H83*$J83*$BE$11)</f>
        <v>0</v>
      </c>
      <c r="BF83" s="77"/>
      <c r="BG83" s="43">
        <f>SUM(BF83*$E83*$F83*$H83*$J83*$BG$11)</f>
        <v>0</v>
      </c>
      <c r="BH83" s="77"/>
      <c r="BI83" s="43">
        <f>SUM(BH83*$E83*$F83*$H83*$J83*$BI$11)</f>
        <v>0</v>
      </c>
      <c r="BJ83" s="77"/>
      <c r="BK83" s="43">
        <f>SUM(BJ83*$E83*$F83*$H83*$J83*$BK$11)</f>
        <v>0</v>
      </c>
      <c r="BL83" s="77"/>
      <c r="BM83" s="43">
        <f>SUM(BL83*$E83*$F83*$H83*$J83*$BM$11)</f>
        <v>0</v>
      </c>
      <c r="BN83" s="77"/>
      <c r="BO83" s="43">
        <f>BN83*$E83*$F83*$H83*$K83*$BO$11</f>
        <v>0</v>
      </c>
      <c r="BP83" s="77"/>
      <c r="BQ83" s="43">
        <f>BP83*$E83*$F83*$H83*$K83*$BQ$11</f>
        <v>0</v>
      </c>
      <c r="BR83" s="88"/>
      <c r="BS83" s="43">
        <f>BR83*$E83*$F83*$H83*$K83*$BS$11</f>
        <v>0</v>
      </c>
      <c r="BT83" s="77"/>
      <c r="BU83" s="43">
        <f>BT83*$E83*$F83*$H83*$K83*$BU$11</f>
        <v>0</v>
      </c>
      <c r="BV83" s="77"/>
      <c r="BW83" s="43">
        <f>BV83*$E83*$F83*$H83*$K83*$BW$11</f>
        <v>0</v>
      </c>
      <c r="BX83" s="89"/>
      <c r="BY83" s="43">
        <f>BX83*$E83*$F83*$H83*$K83*$BY$11</f>
        <v>0</v>
      </c>
      <c r="BZ83" s="81">
        <v>0</v>
      </c>
      <c r="CA83" s="81">
        <v>0</v>
      </c>
      <c r="CB83" s="77"/>
      <c r="CC83" s="43">
        <f>CB83*$E83*$F83*$H83*$K83*$CC$11</f>
        <v>0</v>
      </c>
      <c r="CD83" s="77"/>
      <c r="CE83" s="43">
        <f>CD83*$E83*$F83*$H83*$K83*$CE$11</f>
        <v>0</v>
      </c>
      <c r="CF83" s="77"/>
      <c r="CG83" s="43">
        <f>CF83*$E83*$F83*$H83*$K83*$CG$11</f>
        <v>0</v>
      </c>
      <c r="CH83" s="77"/>
      <c r="CI83" s="43">
        <f>CH83*$E83*$F83*$H83*$K83*$CI$11</f>
        <v>0</v>
      </c>
      <c r="CJ83" s="79">
        <v>0</v>
      </c>
      <c r="CK83" s="79">
        <v>0</v>
      </c>
      <c r="CL83" s="77"/>
      <c r="CM83" s="43">
        <f>CL83*$E83*$F83*$H83*$K83*$CM$11</f>
        <v>0</v>
      </c>
      <c r="CN83" s="77"/>
      <c r="CO83" s="43">
        <f>CN83*$E83*$F83*$H83*$K83*$CO$11</f>
        <v>0</v>
      </c>
      <c r="CP83" s="77"/>
      <c r="CQ83" s="43">
        <f>CP83*$E83*$F83*$H83*$K83*$CQ$11</f>
        <v>0</v>
      </c>
      <c r="CR83" s="77"/>
      <c r="CS83" s="43">
        <f>CR83*$E83*$F83*$H83*$K83*$CS$11</f>
        <v>0</v>
      </c>
      <c r="CT83" s="77"/>
      <c r="CU83" s="43">
        <f>CT83*$E83*$F83*$H83*$K83*$CU$11</f>
        <v>0</v>
      </c>
      <c r="CV83" s="77"/>
      <c r="CW83" s="43">
        <f>CV83*$E83*$F83*$H83*$L83*$CW$11</f>
        <v>0</v>
      </c>
      <c r="CX83" s="87"/>
      <c r="CY83" s="43">
        <f>CX83*$E83*$F83*$H83*$M83*$CY$11</f>
        <v>0</v>
      </c>
      <c r="CZ83" s="44"/>
      <c r="DA83" s="43">
        <f>CZ83*E83*F83*H83</f>
        <v>0</v>
      </c>
      <c r="DB83" s="44"/>
      <c r="DC83" s="43"/>
      <c r="DD83" s="49">
        <f t="shared" si="87"/>
        <v>0</v>
      </c>
      <c r="DE83" s="49">
        <f t="shared" si="87"/>
        <v>0</v>
      </c>
    </row>
    <row r="84" spans="1:109" ht="15.75" x14ac:dyDescent="0.25">
      <c r="A84" s="23"/>
      <c r="B84" s="35">
        <v>49</v>
      </c>
      <c r="C84" s="108" t="s">
        <v>233</v>
      </c>
      <c r="D84" s="37" t="s">
        <v>234</v>
      </c>
      <c r="E84" s="38">
        <v>13520</v>
      </c>
      <c r="F84" s="39">
        <v>0.8</v>
      </c>
      <c r="G84" s="39"/>
      <c r="H84" s="40">
        <v>1</v>
      </c>
      <c r="I84" s="41"/>
      <c r="J84" s="38">
        <v>1.4</v>
      </c>
      <c r="K84" s="38">
        <v>1.68</v>
      </c>
      <c r="L84" s="38">
        <v>2.23</v>
      </c>
      <c r="M84" s="42">
        <v>2.57</v>
      </c>
      <c r="N84" s="77">
        <v>10</v>
      </c>
      <c r="O84" s="43">
        <f>SUM(N84*$E84*$F84*$H84*$J84*$O$11)</f>
        <v>151424</v>
      </c>
      <c r="P84" s="77"/>
      <c r="Q84" s="43">
        <f>SUM(P84*$E84*$F84*$H84*$J84*$Q$11)</f>
        <v>0</v>
      </c>
      <c r="R84" s="77"/>
      <c r="S84" s="44">
        <f>SUM(R84*$E84*$F84*$H84*$J84*$S$11)</f>
        <v>0</v>
      </c>
      <c r="T84" s="77"/>
      <c r="U84" s="43">
        <f>SUM(T84*$E84*$F84*$H84*$J84*$U$11)</f>
        <v>0</v>
      </c>
      <c r="V84" s="77"/>
      <c r="W84" s="43">
        <f>SUM(V84*$E84*$F84*$H84*$J84*$W$11)</f>
        <v>0</v>
      </c>
      <c r="X84" s="45"/>
      <c r="Y84" s="44">
        <f>SUM(X84*$E84*$F84*$H84*$J84*$Y$11)</f>
        <v>0</v>
      </c>
      <c r="Z84" s="78"/>
      <c r="AA84" s="43">
        <f>SUM(Z84*$E84*$F84*$H84*$J84*$AA$11)</f>
        <v>0</v>
      </c>
      <c r="AB84" s="87">
        <v>10</v>
      </c>
      <c r="AC84" s="43">
        <f>SUM(AB84*$E84*$F84*$H84*$J84*$AC$11)</f>
        <v>151424</v>
      </c>
      <c r="AD84" s="77"/>
      <c r="AE84" s="43">
        <f>SUM(AD84*$E84*$F84*$H84*$J84*$AE$11)</f>
        <v>0</v>
      </c>
      <c r="AF84" s="79">
        <v>0</v>
      </c>
      <c r="AG84" s="79">
        <v>0</v>
      </c>
      <c r="AH84" s="77">
        <v>20</v>
      </c>
      <c r="AI84" s="43">
        <f>SUM(AH84*$E84*$F84*$H84*$J84*$AI$11)</f>
        <v>302848</v>
      </c>
      <c r="AJ84" s="77"/>
      <c r="AK84" s="43">
        <f>AJ84*$E84*$F84*$H84*$K84*$AK$11</f>
        <v>0</v>
      </c>
      <c r="AL84" s="82">
        <v>17</v>
      </c>
      <c r="AM84" s="43">
        <f>AL84*$E84*$F84*$H84*$K84*$AM$11</f>
        <v>308904.95999999996</v>
      </c>
      <c r="AN84" s="78">
        <v>10</v>
      </c>
      <c r="AO84" s="43">
        <f>SUM(AN84*$E84*$F84*$H84*$J84*$AO$11)</f>
        <v>151424</v>
      </c>
      <c r="AP84" s="77"/>
      <c r="AQ84" s="44">
        <f>SUM(AP84*$E84*$F84*$H84*$J84*$AQ$11)</f>
        <v>0</v>
      </c>
      <c r="AR84" s="77"/>
      <c r="AS84" s="43">
        <f>SUM(AR84*$E84*$F84*$H84*$J84*$AS$11)</f>
        <v>0</v>
      </c>
      <c r="AT84" s="77"/>
      <c r="AU84" s="43">
        <f>SUM(AT84*$E84*$F84*$H84*$J84*$AU$11)</f>
        <v>0</v>
      </c>
      <c r="AV84" s="77"/>
      <c r="AW84" s="43">
        <f>SUM(AV84*$E84*$F84*$H84*$J84*$AW$11)</f>
        <v>0</v>
      </c>
      <c r="AX84" s="77"/>
      <c r="AY84" s="43">
        <f>SUM(AX84*$E84*$F84*$H84*$J84*$AY$11)</f>
        <v>0</v>
      </c>
      <c r="AZ84" s="77"/>
      <c r="BA84" s="43">
        <f>SUM(AZ84*$E84*$F84*$H84*$J84*$BA$11)</f>
        <v>0</v>
      </c>
      <c r="BB84" s="77"/>
      <c r="BC84" s="43">
        <f>SUM(BB84*$E84*$F84*$H84*$J84*$BC$11)</f>
        <v>0</v>
      </c>
      <c r="BD84" s="77">
        <v>19</v>
      </c>
      <c r="BE84" s="43">
        <f>SUM(BD84*$E84*$F84*$H84*$J84*$BE$11)</f>
        <v>287705.59999999998</v>
      </c>
      <c r="BF84" s="77"/>
      <c r="BG84" s="43">
        <f>SUM(BF84*$E84*$F84*$H84*$J84*$BG$11)</f>
        <v>0</v>
      </c>
      <c r="BH84" s="77"/>
      <c r="BI84" s="43">
        <f>SUM(BH84*$E84*$F84*$H84*$J84*$BI$11)</f>
        <v>0</v>
      </c>
      <c r="BJ84" s="77"/>
      <c r="BK84" s="43">
        <f>SUM(BJ84*$E84*$F84*$H84*$J84*$BK$11)</f>
        <v>0</v>
      </c>
      <c r="BL84" s="77">
        <v>15</v>
      </c>
      <c r="BM84" s="43">
        <f>SUM(BL84*$E84*$F84*$H84*$J84*$BM$11)</f>
        <v>227136</v>
      </c>
      <c r="BN84" s="77"/>
      <c r="BO84" s="43">
        <f>BN84*$E84*$F84*$H84*$K84*$BO$11</f>
        <v>0</v>
      </c>
      <c r="BP84" s="82">
        <v>60</v>
      </c>
      <c r="BQ84" s="43">
        <f>BP84*$E84*$F84*$H84*$K84*$BQ$11</f>
        <v>1090252.8</v>
      </c>
      <c r="BR84" s="88"/>
      <c r="BS84" s="43">
        <f>BR84*$E84*$F84*$H84*$K84*$BS$11</f>
        <v>0</v>
      </c>
      <c r="BT84" s="77"/>
      <c r="BU84" s="43">
        <f>BT84*$E84*$F84*$H84*$K84*$BU$11</f>
        <v>0</v>
      </c>
      <c r="BV84" s="82">
        <v>3</v>
      </c>
      <c r="BW84" s="43">
        <f>BV84*$E84*$F84*$H84*$K84*$BW$11</f>
        <v>54512.639999999999</v>
      </c>
      <c r="BX84" s="80">
        <v>14</v>
      </c>
      <c r="BY84" s="43">
        <f>BX84*$E84*$F84*$H84*$K84*$BY$11</f>
        <v>254392.31999999998</v>
      </c>
      <c r="BZ84" s="81">
        <v>3.3333333333333321</v>
      </c>
      <c r="CA84" s="81">
        <v>60569.600000000035</v>
      </c>
      <c r="CB84" s="77">
        <v>7</v>
      </c>
      <c r="CC84" s="43">
        <f>CB84*$E84*$F84*$H84*$K84*$CC$11</f>
        <v>127196.15999999999</v>
      </c>
      <c r="CD84" s="82">
        <v>4</v>
      </c>
      <c r="CE84" s="43">
        <f>CD84*$E84*$F84*$H84*$K84*$CE$11</f>
        <v>72683.520000000004</v>
      </c>
      <c r="CF84" s="82">
        <v>19</v>
      </c>
      <c r="CG84" s="43">
        <f>CF84*$E84*$F84*$H84*$K84*$CG$11</f>
        <v>345246.71999999997</v>
      </c>
      <c r="CH84" s="77"/>
      <c r="CI84" s="43">
        <f>CH84*$E84*$F84*$H84*$K84*$CI$11</f>
        <v>0</v>
      </c>
      <c r="CJ84" s="79">
        <v>0</v>
      </c>
      <c r="CK84" s="79">
        <v>0</v>
      </c>
      <c r="CL84" s="77">
        <v>10</v>
      </c>
      <c r="CM84" s="43">
        <f>CL84*$E84*$F84*$H84*$K84*$CM$11</f>
        <v>181708.79999999999</v>
      </c>
      <c r="CN84" s="77">
        <v>6</v>
      </c>
      <c r="CO84" s="43">
        <f>CN84*$E84*$F84*$H84*$K84*$CO$11</f>
        <v>109025.28</v>
      </c>
      <c r="CP84" s="77"/>
      <c r="CQ84" s="43">
        <f>CP84*$E84*$F84*$H84*$K84*$CQ$11</f>
        <v>0</v>
      </c>
      <c r="CR84" s="77">
        <v>5</v>
      </c>
      <c r="CS84" s="43">
        <f>CR84*$E84*$F84*$H84*$K84*$CS$11</f>
        <v>90854.399999999994</v>
      </c>
      <c r="CT84" s="77">
        <v>3</v>
      </c>
      <c r="CU84" s="43">
        <f>CT84*$E84*$F84*$H84*$K84*$CU$11</f>
        <v>54512.639999999999</v>
      </c>
      <c r="CV84" s="82">
        <v>5</v>
      </c>
      <c r="CW84" s="43">
        <f>CV84*$E84*$F84*$H84*$L84*$CW$11</f>
        <v>120598.39999999999</v>
      </c>
      <c r="CX84" s="87">
        <v>12</v>
      </c>
      <c r="CY84" s="43">
        <f>CX84*$E84*$F84*$H84*$M84*$CY$11</f>
        <v>333565.44</v>
      </c>
      <c r="CZ84" s="44"/>
      <c r="DA84" s="43">
        <f>CZ84*E84*F84*H84</f>
        <v>0</v>
      </c>
      <c r="DB84" s="44"/>
      <c r="DC84" s="43"/>
      <c r="DD84" s="49">
        <f t="shared" si="87"/>
        <v>249</v>
      </c>
      <c r="DE84" s="49">
        <f t="shared" si="87"/>
        <v>4415415.6800000006</v>
      </c>
    </row>
    <row r="85" spans="1:109" ht="15.75" x14ac:dyDescent="0.25">
      <c r="A85" s="23">
        <v>19</v>
      </c>
      <c r="B85" s="23"/>
      <c r="C85" s="74"/>
      <c r="D85" s="177" t="s">
        <v>235</v>
      </c>
      <c r="E85" s="38">
        <v>13520</v>
      </c>
      <c r="F85" s="206">
        <v>6.09</v>
      </c>
      <c r="G85" s="206"/>
      <c r="H85" s="26">
        <v>1</v>
      </c>
      <c r="I85" s="75"/>
      <c r="J85" s="38">
        <v>1.4</v>
      </c>
      <c r="K85" s="38">
        <v>1.68</v>
      </c>
      <c r="L85" s="38">
        <v>2.23</v>
      </c>
      <c r="M85" s="42">
        <v>2.57</v>
      </c>
      <c r="N85" s="207">
        <f>SUM(N86:N114)</f>
        <v>0</v>
      </c>
      <c r="O85" s="207">
        <f t="shared" ref="O85:CD85" si="88">SUM(O86:O114)</f>
        <v>0</v>
      </c>
      <c r="P85" s="207">
        <f t="shared" si="88"/>
        <v>0</v>
      </c>
      <c r="Q85" s="207">
        <f t="shared" si="88"/>
        <v>0</v>
      </c>
      <c r="R85" s="207">
        <f t="shared" si="88"/>
        <v>0</v>
      </c>
      <c r="S85" s="207">
        <f t="shared" si="88"/>
        <v>0</v>
      </c>
      <c r="T85" s="207">
        <f t="shared" si="88"/>
        <v>737</v>
      </c>
      <c r="U85" s="207">
        <f t="shared" si="88"/>
        <v>54097927.519999996</v>
      </c>
      <c r="V85" s="207">
        <f t="shared" si="88"/>
        <v>0</v>
      </c>
      <c r="W85" s="207">
        <f t="shared" si="88"/>
        <v>0</v>
      </c>
      <c r="X85" s="207">
        <f t="shared" si="88"/>
        <v>0</v>
      </c>
      <c r="Y85" s="207">
        <f t="shared" si="88"/>
        <v>0</v>
      </c>
      <c r="Z85" s="207">
        <f t="shared" si="88"/>
        <v>0</v>
      </c>
      <c r="AA85" s="207">
        <f t="shared" si="88"/>
        <v>0</v>
      </c>
      <c r="AB85" s="207">
        <f t="shared" si="88"/>
        <v>0</v>
      </c>
      <c r="AC85" s="207">
        <f t="shared" si="88"/>
        <v>0</v>
      </c>
      <c r="AD85" s="207">
        <f t="shared" si="88"/>
        <v>1</v>
      </c>
      <c r="AE85" s="207">
        <f t="shared" si="88"/>
        <v>44480.799999999996</v>
      </c>
      <c r="AF85" s="207">
        <v>-0.83333333333333326</v>
      </c>
      <c r="AG85" s="207">
        <v>-37067.333333333328</v>
      </c>
      <c r="AH85" s="207">
        <f t="shared" si="88"/>
        <v>0</v>
      </c>
      <c r="AI85" s="207">
        <f t="shared" si="88"/>
        <v>0</v>
      </c>
      <c r="AJ85" s="207">
        <f t="shared" si="88"/>
        <v>412</v>
      </c>
      <c r="AK85" s="207">
        <f t="shared" si="88"/>
        <v>69812520.959999993</v>
      </c>
      <c r="AL85" s="207">
        <f t="shared" si="88"/>
        <v>0</v>
      </c>
      <c r="AM85" s="207">
        <f t="shared" si="88"/>
        <v>0</v>
      </c>
      <c r="AN85" s="207">
        <f t="shared" si="88"/>
        <v>0</v>
      </c>
      <c r="AO85" s="207">
        <f t="shared" si="88"/>
        <v>0</v>
      </c>
      <c r="AP85" s="207">
        <f t="shared" si="88"/>
        <v>0</v>
      </c>
      <c r="AQ85" s="207">
        <f t="shared" si="88"/>
        <v>0</v>
      </c>
      <c r="AR85" s="207">
        <f t="shared" si="88"/>
        <v>0</v>
      </c>
      <c r="AS85" s="207">
        <f t="shared" si="88"/>
        <v>0</v>
      </c>
      <c r="AT85" s="207">
        <f t="shared" si="88"/>
        <v>0</v>
      </c>
      <c r="AU85" s="207">
        <f t="shared" si="88"/>
        <v>0</v>
      </c>
      <c r="AV85" s="207">
        <f t="shared" si="88"/>
        <v>0</v>
      </c>
      <c r="AW85" s="207">
        <f t="shared" si="88"/>
        <v>0</v>
      </c>
      <c r="AX85" s="207">
        <f t="shared" si="88"/>
        <v>0</v>
      </c>
      <c r="AY85" s="207">
        <f t="shared" si="88"/>
        <v>0</v>
      </c>
      <c r="AZ85" s="207">
        <f t="shared" si="88"/>
        <v>0</v>
      </c>
      <c r="BA85" s="207">
        <f t="shared" si="88"/>
        <v>0</v>
      </c>
      <c r="BB85" s="207">
        <f t="shared" si="88"/>
        <v>0</v>
      </c>
      <c r="BC85" s="207">
        <f t="shared" si="88"/>
        <v>0</v>
      </c>
      <c r="BD85" s="207">
        <f t="shared" si="88"/>
        <v>0</v>
      </c>
      <c r="BE85" s="207">
        <f t="shared" si="88"/>
        <v>0</v>
      </c>
      <c r="BF85" s="207">
        <f t="shared" si="88"/>
        <v>0</v>
      </c>
      <c r="BG85" s="207">
        <f t="shared" si="88"/>
        <v>0</v>
      </c>
      <c r="BH85" s="207">
        <f t="shared" si="88"/>
        <v>0</v>
      </c>
      <c r="BI85" s="207">
        <f t="shared" si="88"/>
        <v>0</v>
      </c>
      <c r="BJ85" s="207">
        <f t="shared" si="88"/>
        <v>0</v>
      </c>
      <c r="BK85" s="207">
        <f t="shared" si="88"/>
        <v>0</v>
      </c>
      <c r="BL85" s="207">
        <f t="shared" si="88"/>
        <v>0</v>
      </c>
      <c r="BM85" s="207">
        <f t="shared" si="88"/>
        <v>0</v>
      </c>
      <c r="BN85" s="207">
        <f t="shared" si="88"/>
        <v>0</v>
      </c>
      <c r="BO85" s="207">
        <f t="shared" si="88"/>
        <v>0</v>
      </c>
      <c r="BP85" s="207">
        <f t="shared" si="88"/>
        <v>0</v>
      </c>
      <c r="BQ85" s="207">
        <f t="shared" si="88"/>
        <v>0</v>
      </c>
      <c r="BR85" s="207">
        <f t="shared" si="88"/>
        <v>0</v>
      </c>
      <c r="BS85" s="207">
        <f t="shared" si="88"/>
        <v>0</v>
      </c>
      <c r="BT85" s="207">
        <f t="shared" si="88"/>
        <v>0</v>
      </c>
      <c r="BU85" s="207">
        <f t="shared" si="88"/>
        <v>0</v>
      </c>
      <c r="BV85" s="207">
        <f t="shared" si="88"/>
        <v>0</v>
      </c>
      <c r="BW85" s="207">
        <f t="shared" si="88"/>
        <v>0</v>
      </c>
      <c r="BX85" s="208">
        <f t="shared" si="88"/>
        <v>0</v>
      </c>
      <c r="BY85" s="207">
        <f t="shared" si="88"/>
        <v>0</v>
      </c>
      <c r="BZ85" s="101">
        <v>0</v>
      </c>
      <c r="CA85" s="101">
        <v>0</v>
      </c>
      <c r="CB85" s="207">
        <f t="shared" si="88"/>
        <v>0</v>
      </c>
      <c r="CC85" s="207">
        <f t="shared" si="88"/>
        <v>0</v>
      </c>
      <c r="CD85" s="207">
        <f t="shared" si="88"/>
        <v>4</v>
      </c>
      <c r="CE85" s="207">
        <f t="shared" ref="CE85:DE85" si="89">SUM(CE86:CE114)</f>
        <v>69049.343999999997</v>
      </c>
      <c r="CF85" s="207">
        <f t="shared" si="89"/>
        <v>0</v>
      </c>
      <c r="CG85" s="207">
        <f t="shared" si="89"/>
        <v>0</v>
      </c>
      <c r="CH85" s="207">
        <f t="shared" si="89"/>
        <v>0</v>
      </c>
      <c r="CI85" s="207">
        <f t="shared" si="89"/>
        <v>0</v>
      </c>
      <c r="CJ85" s="207">
        <v>0</v>
      </c>
      <c r="CK85" s="207">
        <v>0</v>
      </c>
      <c r="CL85" s="207">
        <f t="shared" si="89"/>
        <v>0</v>
      </c>
      <c r="CM85" s="207">
        <f t="shared" si="89"/>
        <v>0</v>
      </c>
      <c r="CN85" s="207">
        <f t="shared" si="89"/>
        <v>0</v>
      </c>
      <c r="CO85" s="207">
        <f t="shared" si="89"/>
        <v>0</v>
      </c>
      <c r="CP85" s="207">
        <f t="shared" si="89"/>
        <v>0</v>
      </c>
      <c r="CQ85" s="207">
        <f t="shared" si="89"/>
        <v>0</v>
      </c>
      <c r="CR85" s="207">
        <f t="shared" si="89"/>
        <v>0</v>
      </c>
      <c r="CS85" s="207">
        <f t="shared" si="89"/>
        <v>0</v>
      </c>
      <c r="CT85" s="207">
        <f t="shared" si="89"/>
        <v>0</v>
      </c>
      <c r="CU85" s="207">
        <f t="shared" si="89"/>
        <v>0</v>
      </c>
      <c r="CV85" s="207">
        <f t="shared" si="89"/>
        <v>0</v>
      </c>
      <c r="CW85" s="207">
        <f t="shared" si="89"/>
        <v>0</v>
      </c>
      <c r="CX85" s="207">
        <f t="shared" si="89"/>
        <v>6</v>
      </c>
      <c r="CY85" s="207">
        <f t="shared" si="89"/>
        <v>220987.10399999999</v>
      </c>
      <c r="CZ85" s="207">
        <f t="shared" si="89"/>
        <v>0</v>
      </c>
      <c r="DA85" s="207">
        <f t="shared" si="89"/>
        <v>0</v>
      </c>
      <c r="DB85" s="207">
        <f t="shared" si="89"/>
        <v>0</v>
      </c>
      <c r="DC85" s="207">
        <f t="shared" si="89"/>
        <v>0</v>
      </c>
      <c r="DD85" s="207">
        <f t="shared" si="89"/>
        <v>1160</v>
      </c>
      <c r="DE85" s="207">
        <f t="shared" si="89"/>
        <v>124244965.728</v>
      </c>
    </row>
    <row r="86" spans="1:109" ht="15.75" hidden="1" x14ac:dyDescent="0.25">
      <c r="A86" s="23"/>
      <c r="B86" s="23">
        <v>50</v>
      </c>
      <c r="C86" s="108" t="s">
        <v>236</v>
      </c>
      <c r="D86" s="37" t="s">
        <v>237</v>
      </c>
      <c r="E86" s="38">
        <v>13520</v>
      </c>
      <c r="F86" s="39">
        <v>1.06</v>
      </c>
      <c r="G86" s="39"/>
      <c r="H86" s="40">
        <v>1</v>
      </c>
      <c r="I86" s="41"/>
      <c r="J86" s="38">
        <v>1.4</v>
      </c>
      <c r="K86" s="38">
        <v>1.68</v>
      </c>
      <c r="L86" s="38">
        <v>2.23</v>
      </c>
      <c r="M86" s="42">
        <v>2.57</v>
      </c>
      <c r="N86" s="77">
        <v>0</v>
      </c>
      <c r="O86" s="43">
        <f>SUM(N86*$E86*$F86*$H86*$J86*$O$11)</f>
        <v>0</v>
      </c>
      <c r="P86" s="45">
        <v>0</v>
      </c>
      <c r="Q86" s="43">
        <f>SUM(P86*$E86*$F86*$H86*$J86*$Q$11)</f>
        <v>0</v>
      </c>
      <c r="R86" s="45"/>
      <c r="S86" s="44">
        <f>SUM(R86*$E86*$F86*$H86*$J86*$S$11)</f>
        <v>0</v>
      </c>
      <c r="T86" s="44"/>
      <c r="U86" s="43">
        <f>SUM(T86*$E86*$F86*$H86*$J86*$U$11)</f>
        <v>0</v>
      </c>
      <c r="V86" s="45">
        <v>0</v>
      </c>
      <c r="W86" s="43">
        <f>SUM(V86*$E86*$F86*$H86*$J86*$W$11)</f>
        <v>0</v>
      </c>
      <c r="X86" s="45"/>
      <c r="Y86" s="44">
        <f>SUM(X86*$E86*$F86*$H86*$J86*$Y$11)</f>
        <v>0</v>
      </c>
      <c r="Z86" s="78"/>
      <c r="AA86" s="43">
        <f>SUM(Z86*$E86*$F86*$H86*$J86*$AA$11)</f>
        <v>0</v>
      </c>
      <c r="AB86" s="45">
        <v>0</v>
      </c>
      <c r="AC86" s="43">
        <f>SUM(AB86*$E86*$F86*$H86*$J86*$AC$11)</f>
        <v>0</v>
      </c>
      <c r="AD86" s="45">
        <v>0</v>
      </c>
      <c r="AE86" s="43">
        <f>SUM(AD86*$E86*$F86*$H86*$J86*$AE$11)</f>
        <v>0</v>
      </c>
      <c r="AF86" s="43">
        <v>0</v>
      </c>
      <c r="AG86" s="43">
        <v>0</v>
      </c>
      <c r="AH86" s="45">
        <v>0</v>
      </c>
      <c r="AI86" s="43">
        <f>SUM(AH86*$E86*$F86*$H86*$J86*$AI$11)</f>
        <v>0</v>
      </c>
      <c r="AJ86" s="45">
        <v>0</v>
      </c>
      <c r="AK86" s="43">
        <f>AJ86*$E86*$F86*$H86*$K86*$AK$11</f>
        <v>0</v>
      </c>
      <c r="AL86" s="45">
        <v>0</v>
      </c>
      <c r="AM86" s="43">
        <f>AL86*$E86*$F86*$H86*$K86*$AM$11</f>
        <v>0</v>
      </c>
      <c r="AN86" s="78"/>
      <c r="AO86" s="43">
        <f>SUM(AN86*$E86*$F86*$H86*$J86*$AO$11)</f>
        <v>0</v>
      </c>
      <c r="AP86" s="45"/>
      <c r="AQ86" s="44">
        <f>SUM(AP86*$E86*$F86*$H86*$J86*$AQ$11)</f>
        <v>0</v>
      </c>
      <c r="AR86" s="45">
        <v>0</v>
      </c>
      <c r="AS86" s="43">
        <f>SUM(AR86*$E86*$F86*$H86*$J86*$AS$11)</f>
        <v>0</v>
      </c>
      <c r="AT86" s="45">
        <v>0</v>
      </c>
      <c r="AU86" s="43">
        <f>SUM(AT86*$E86*$F86*$H86*$J86*$AU$11)</f>
        <v>0</v>
      </c>
      <c r="AV86" s="45"/>
      <c r="AW86" s="43">
        <f>SUM(AV86*$E86*$F86*$H86*$J86*$AW$11)</f>
        <v>0</v>
      </c>
      <c r="AX86" s="45"/>
      <c r="AY86" s="43">
        <f>SUM(AX86*$E86*$F86*$H86*$J86*$AY$11)</f>
        <v>0</v>
      </c>
      <c r="AZ86" s="45"/>
      <c r="BA86" s="43">
        <f>SUM(AZ86*$E86*$F86*$H86*$J86*$BA$11)</f>
        <v>0</v>
      </c>
      <c r="BB86" s="45">
        <v>0</v>
      </c>
      <c r="BC86" s="43">
        <f>SUM(BB86*$E86*$F86*$H86*$J86*$BC$11)</f>
        <v>0</v>
      </c>
      <c r="BD86" s="45">
        <v>0</v>
      </c>
      <c r="BE86" s="43">
        <f>SUM(BD86*$E86*$F86*$H86*$J86*$BE$11)</f>
        <v>0</v>
      </c>
      <c r="BF86" s="45">
        <v>0</v>
      </c>
      <c r="BG86" s="43">
        <f>SUM(BF86*$E86*$F86*$H86*$J86*$BG$11)</f>
        <v>0</v>
      </c>
      <c r="BH86" s="45">
        <v>0</v>
      </c>
      <c r="BI86" s="43">
        <f>SUM(BH86*$E86*$F86*$H86*$J86*$BI$11)</f>
        <v>0</v>
      </c>
      <c r="BJ86" s="45">
        <v>0</v>
      </c>
      <c r="BK86" s="43">
        <f>SUM(BJ86*$E86*$F86*$H86*$J86*$BK$11)</f>
        <v>0</v>
      </c>
      <c r="BL86" s="45"/>
      <c r="BM86" s="43">
        <f>SUM(BL86*$E86*$F86*$H86*$J86*$BM$11)</f>
        <v>0</v>
      </c>
      <c r="BN86" s="45">
        <v>0</v>
      </c>
      <c r="BO86" s="43">
        <f>BN86*$E86*$F86*$H86*$K86*$BO$11</f>
        <v>0</v>
      </c>
      <c r="BP86" s="45">
        <v>0</v>
      </c>
      <c r="BQ86" s="43">
        <f>BP86*$E86*$F86*$H86*$K86*$BQ$11</f>
        <v>0</v>
      </c>
      <c r="BR86" s="86">
        <v>0</v>
      </c>
      <c r="BS86" s="43">
        <f>BR86*$E86*$F86*$H86*$K86*$BS$11</f>
        <v>0</v>
      </c>
      <c r="BT86" s="45">
        <v>0</v>
      </c>
      <c r="BU86" s="43">
        <f>BT86*$E86*$F86*$H86*$K86*$BU$11</f>
        <v>0</v>
      </c>
      <c r="BV86" s="45">
        <v>0</v>
      </c>
      <c r="BW86" s="43">
        <f>BV86*$E86*$F86*$H86*$K86*$BW$11</f>
        <v>0</v>
      </c>
      <c r="BX86" s="72">
        <v>0</v>
      </c>
      <c r="BY86" s="43">
        <f>BX86*$E86*$F86*$H86*$K86*$BY$11</f>
        <v>0</v>
      </c>
      <c r="BZ86" s="47">
        <v>0</v>
      </c>
      <c r="CA86" s="47">
        <v>0</v>
      </c>
      <c r="CB86" s="45">
        <v>0</v>
      </c>
      <c r="CC86" s="43">
        <f>CB86*$E86*$F86*$H86*$K86*$CC$11</f>
        <v>0</v>
      </c>
      <c r="CD86" s="45"/>
      <c r="CE86" s="43">
        <f>CD86*$E86*$F86*$H86*$K86*$CE$11</f>
        <v>0</v>
      </c>
      <c r="CF86" s="45">
        <v>0</v>
      </c>
      <c r="CG86" s="43">
        <f>CF86*$E86*$F86*$H86*$K86*$CG$11</f>
        <v>0</v>
      </c>
      <c r="CH86" s="45">
        <v>0</v>
      </c>
      <c r="CI86" s="43">
        <f>CH86*$E86*$F86*$H86*$K86*$CI$11</f>
        <v>0</v>
      </c>
      <c r="CJ86" s="43">
        <v>0</v>
      </c>
      <c r="CK86" s="43">
        <v>0</v>
      </c>
      <c r="CL86" s="45">
        <v>0</v>
      </c>
      <c r="CM86" s="43">
        <f>CL86*$E86*$F86*$H86*$K86*$CM$11</f>
        <v>0</v>
      </c>
      <c r="CN86" s="45">
        <v>0</v>
      </c>
      <c r="CO86" s="43">
        <f>CN86*$E86*$F86*$H86*$K86*$CO$11</f>
        <v>0</v>
      </c>
      <c r="CP86" s="45"/>
      <c r="CQ86" s="43">
        <f>CP86*$E86*$F86*$H86*$K86*$CQ$11</f>
        <v>0</v>
      </c>
      <c r="CR86" s="45"/>
      <c r="CS86" s="43">
        <f>CR86*$E86*$F86*$H86*$K86*$CS$11</f>
        <v>0</v>
      </c>
      <c r="CT86" s="45">
        <v>0</v>
      </c>
      <c r="CU86" s="43">
        <f>CT86*$E86*$F86*$H86*$K86*$CU$11</f>
        <v>0</v>
      </c>
      <c r="CV86" s="45">
        <v>0</v>
      </c>
      <c r="CW86" s="43">
        <f>CV86*$E86*$F86*$H86*$L86*$CW$11</f>
        <v>0</v>
      </c>
      <c r="CX86" s="45">
        <v>0</v>
      </c>
      <c r="CY86" s="43">
        <f>CX86*$E86*$F86*$H86*$M86*$CY$11</f>
        <v>0</v>
      </c>
      <c r="CZ86" s="44"/>
      <c r="DA86" s="43">
        <f>CZ86*E86*F86*H86</f>
        <v>0</v>
      </c>
      <c r="DB86" s="44"/>
      <c r="DC86" s="43"/>
      <c r="DD86" s="49">
        <f t="shared" ref="DD86:DE114" si="90">SUM(P86+N86+Z86+R86+T86+AB86+X86+V86+AD86+AJ86+AH86+AL86+AN86+AR86+BN86+BT86+AP86+BB86+BD86+CH86+CL86+CF86+CN86+CP86+BX86+CB86+AT86+AV86+AX86+AZ86+BP86+BR86+BV86+BF86+BH86+BJ86+BL86+CD86+CR86+CT86+CV86+CX86+CZ86+DB86)</f>
        <v>0</v>
      </c>
      <c r="DE86" s="49">
        <f t="shared" si="90"/>
        <v>0</v>
      </c>
    </row>
    <row r="87" spans="1:109" ht="15.75" hidden="1" x14ac:dyDescent="0.25">
      <c r="A87" s="23"/>
      <c r="B87" s="23">
        <v>51</v>
      </c>
      <c r="C87" s="108" t="s">
        <v>238</v>
      </c>
      <c r="D87" s="37" t="s">
        <v>239</v>
      </c>
      <c r="E87" s="38">
        <v>13520</v>
      </c>
      <c r="F87" s="39">
        <v>1.83</v>
      </c>
      <c r="G87" s="39"/>
      <c r="H87" s="40">
        <v>1</v>
      </c>
      <c r="I87" s="41"/>
      <c r="J87" s="38">
        <v>1.4</v>
      </c>
      <c r="K87" s="38">
        <v>1.68</v>
      </c>
      <c r="L87" s="38">
        <v>2.23</v>
      </c>
      <c r="M87" s="42">
        <v>2.57</v>
      </c>
      <c r="N87" s="77">
        <v>0</v>
      </c>
      <c r="O87" s="43">
        <f>SUM(N87*$E87*$F87*$H87*$J87*$O$11)</f>
        <v>0</v>
      </c>
      <c r="P87" s="45">
        <v>0</v>
      </c>
      <c r="Q87" s="43">
        <f>SUM(P87*$E87*$F87*$H87*$J87*$Q$11)</f>
        <v>0</v>
      </c>
      <c r="R87" s="45"/>
      <c r="S87" s="44">
        <f>SUM(R87*$E87*$F87*$H87*$J87*$S$11)</f>
        <v>0</v>
      </c>
      <c r="T87" s="44"/>
      <c r="U87" s="43">
        <f>SUM(T87*$E87*$F87*$H87*$J87*$U$11)</f>
        <v>0</v>
      </c>
      <c r="V87" s="45">
        <v>0</v>
      </c>
      <c r="W87" s="43">
        <f>SUM(V87*$E87*$F87*$H87*$J87*$W$11)</f>
        <v>0</v>
      </c>
      <c r="X87" s="45"/>
      <c r="Y87" s="44">
        <f>SUM(X87*$E87*$F87*$H87*$J87*$Y$11)</f>
        <v>0</v>
      </c>
      <c r="Z87" s="78"/>
      <c r="AA87" s="43">
        <f>SUM(Z87*$E87*$F87*$H87*$J87*$AA$11)</f>
        <v>0</v>
      </c>
      <c r="AB87" s="45">
        <v>0</v>
      </c>
      <c r="AC87" s="43">
        <f>SUM(AB87*$E87*$F87*$H87*$J87*$AC$11)</f>
        <v>0</v>
      </c>
      <c r="AD87" s="45">
        <v>0</v>
      </c>
      <c r="AE87" s="43">
        <f>SUM(AD87*$E87*$F87*$H87*$J87*$AE$11)</f>
        <v>0</v>
      </c>
      <c r="AF87" s="43">
        <v>0</v>
      </c>
      <c r="AG87" s="43">
        <v>0</v>
      </c>
      <c r="AH87" s="45">
        <v>0</v>
      </c>
      <c r="AI87" s="43">
        <f>SUM(AH87*$E87*$F87*$H87*$J87*$AI$11)</f>
        <v>0</v>
      </c>
      <c r="AJ87" s="45">
        <v>0</v>
      </c>
      <c r="AK87" s="43">
        <f>AJ87*$E87*$F87*$H87*$K87*$AK$11</f>
        <v>0</v>
      </c>
      <c r="AL87" s="45">
        <v>0</v>
      </c>
      <c r="AM87" s="43">
        <f>AL87*$E87*$F87*$H87*$K87*$AM$11</f>
        <v>0</v>
      </c>
      <c r="AN87" s="78"/>
      <c r="AO87" s="43">
        <f>SUM(AN87*$E87*$F87*$H87*$J87*$AO$11)</f>
        <v>0</v>
      </c>
      <c r="AP87" s="45"/>
      <c r="AQ87" s="44">
        <f>SUM(AP87*$E87*$F87*$H87*$J87*$AQ$11)</f>
        <v>0</v>
      </c>
      <c r="AR87" s="45">
        <v>0</v>
      </c>
      <c r="AS87" s="43">
        <f>SUM(AR87*$E87*$F87*$H87*$J87*$AS$11)</f>
        <v>0</v>
      </c>
      <c r="AT87" s="45">
        <v>0</v>
      </c>
      <c r="AU87" s="43">
        <f>SUM(AT87*$E87*$F87*$H87*$J87*$AU$11)</f>
        <v>0</v>
      </c>
      <c r="AV87" s="45"/>
      <c r="AW87" s="43">
        <f>SUM(AV87*$E87*$F87*$H87*$J87*$AW$11)</f>
        <v>0</v>
      </c>
      <c r="AX87" s="45"/>
      <c r="AY87" s="43">
        <f>SUM(AX87*$E87*$F87*$H87*$J87*$AY$11)</f>
        <v>0</v>
      </c>
      <c r="AZ87" s="45"/>
      <c r="BA87" s="43">
        <f>SUM(AZ87*$E87*$F87*$H87*$J87*$BA$11)</f>
        <v>0</v>
      </c>
      <c r="BB87" s="45">
        <v>0</v>
      </c>
      <c r="BC87" s="43">
        <f>SUM(BB87*$E87*$F87*$H87*$J87*$BC$11)</f>
        <v>0</v>
      </c>
      <c r="BD87" s="45">
        <v>0</v>
      </c>
      <c r="BE87" s="43">
        <f>SUM(BD87*$E87*$F87*$H87*$J87*$BE$11)</f>
        <v>0</v>
      </c>
      <c r="BF87" s="45">
        <v>0</v>
      </c>
      <c r="BG87" s="43">
        <f>SUM(BF87*$E87*$F87*$H87*$J87*$BG$11)</f>
        <v>0</v>
      </c>
      <c r="BH87" s="45">
        <v>0</v>
      </c>
      <c r="BI87" s="43">
        <f>SUM(BH87*$E87*$F87*$H87*$J87*$BI$11)</f>
        <v>0</v>
      </c>
      <c r="BJ87" s="45">
        <v>0</v>
      </c>
      <c r="BK87" s="43">
        <f>SUM(BJ87*$E87*$F87*$H87*$J87*$BK$11)</f>
        <v>0</v>
      </c>
      <c r="BL87" s="45"/>
      <c r="BM87" s="43">
        <f>SUM(BL87*$E87*$F87*$H87*$J87*$BM$11)</f>
        <v>0</v>
      </c>
      <c r="BN87" s="45">
        <v>0</v>
      </c>
      <c r="BO87" s="43">
        <f>BN87*$E87*$F87*$H87*$K87*$BO$11</f>
        <v>0</v>
      </c>
      <c r="BP87" s="45">
        <v>0</v>
      </c>
      <c r="BQ87" s="43">
        <f>BP87*$E87*$F87*$H87*$K87*$BQ$11</f>
        <v>0</v>
      </c>
      <c r="BR87" s="86">
        <v>0</v>
      </c>
      <c r="BS87" s="43">
        <f>BR87*$E87*$F87*$H87*$K87*$BS$11</f>
        <v>0</v>
      </c>
      <c r="BT87" s="45">
        <v>0</v>
      </c>
      <c r="BU87" s="43">
        <f>BT87*$E87*$F87*$H87*$K87*$BU$11</f>
        <v>0</v>
      </c>
      <c r="BV87" s="45">
        <v>0</v>
      </c>
      <c r="BW87" s="43">
        <f>BV87*$E87*$F87*$H87*$K87*$BW$11</f>
        <v>0</v>
      </c>
      <c r="BX87" s="72">
        <v>0</v>
      </c>
      <c r="BY87" s="43">
        <f>BX87*$E87*$F87*$H87*$K87*$BY$11</f>
        <v>0</v>
      </c>
      <c r="BZ87" s="47">
        <v>0</v>
      </c>
      <c r="CA87" s="47">
        <v>0</v>
      </c>
      <c r="CB87" s="45">
        <v>0</v>
      </c>
      <c r="CC87" s="43">
        <f>CB87*$E87*$F87*$H87*$K87*$CC$11</f>
        <v>0</v>
      </c>
      <c r="CD87" s="45"/>
      <c r="CE87" s="43">
        <f>CD87*$E87*$F87*$H87*$K87*$CE$11</f>
        <v>0</v>
      </c>
      <c r="CF87" s="45">
        <v>0</v>
      </c>
      <c r="CG87" s="43">
        <f>CF87*$E87*$F87*$H87*$K87*$CG$11</f>
        <v>0</v>
      </c>
      <c r="CH87" s="45">
        <v>0</v>
      </c>
      <c r="CI87" s="43">
        <f>CH87*$E87*$F87*$H87*$K87*$CI$11</f>
        <v>0</v>
      </c>
      <c r="CJ87" s="43">
        <v>0</v>
      </c>
      <c r="CK87" s="43">
        <v>0</v>
      </c>
      <c r="CL87" s="45">
        <v>0</v>
      </c>
      <c r="CM87" s="43">
        <f>CL87*$E87*$F87*$H87*$K87*$CM$11</f>
        <v>0</v>
      </c>
      <c r="CN87" s="45">
        <v>0</v>
      </c>
      <c r="CO87" s="43">
        <f>CN87*$E87*$F87*$H87*$K87*$CO$11</f>
        <v>0</v>
      </c>
      <c r="CP87" s="45"/>
      <c r="CQ87" s="43">
        <f>CP87*$E87*$F87*$H87*$K87*$CQ$11</f>
        <v>0</v>
      </c>
      <c r="CR87" s="45"/>
      <c r="CS87" s="43">
        <f>CR87*$E87*$F87*$H87*$K87*$CS$11</f>
        <v>0</v>
      </c>
      <c r="CT87" s="45">
        <v>0</v>
      </c>
      <c r="CU87" s="43">
        <f>CT87*$E87*$F87*$H87*$K87*$CU$11</f>
        <v>0</v>
      </c>
      <c r="CV87" s="45">
        <v>0</v>
      </c>
      <c r="CW87" s="43">
        <f>CV87*$E87*$F87*$H87*$L87*$CW$11</f>
        <v>0</v>
      </c>
      <c r="CX87" s="45">
        <v>0</v>
      </c>
      <c r="CY87" s="43">
        <f>CX87*$E87*$F87*$H87*$M87*$CY$11</f>
        <v>0</v>
      </c>
      <c r="CZ87" s="44"/>
      <c r="DA87" s="43">
        <f>CZ87*E87*F87*H87</f>
        <v>0</v>
      </c>
      <c r="DB87" s="44"/>
      <c r="DC87" s="43"/>
      <c r="DD87" s="49">
        <f t="shared" si="90"/>
        <v>0</v>
      </c>
      <c r="DE87" s="49">
        <f t="shared" si="90"/>
        <v>0</v>
      </c>
    </row>
    <row r="88" spans="1:109" ht="15.75" hidden="1" x14ac:dyDescent="0.25">
      <c r="A88" s="23"/>
      <c r="B88" s="23">
        <v>52</v>
      </c>
      <c r="C88" s="108" t="s">
        <v>240</v>
      </c>
      <c r="D88" s="37" t="s">
        <v>241</v>
      </c>
      <c r="E88" s="38">
        <v>13520</v>
      </c>
      <c r="F88" s="39">
        <v>2.31</v>
      </c>
      <c r="G88" s="39"/>
      <c r="H88" s="40">
        <v>1</v>
      </c>
      <c r="I88" s="41"/>
      <c r="J88" s="38">
        <v>1.4</v>
      </c>
      <c r="K88" s="38">
        <v>1.68</v>
      </c>
      <c r="L88" s="38">
        <v>2.23</v>
      </c>
      <c r="M88" s="42">
        <v>2.57</v>
      </c>
      <c r="N88" s="77">
        <v>0</v>
      </c>
      <c r="O88" s="43">
        <f>SUM(N88*$E88*$F88*$H88*$J88*$O$11)</f>
        <v>0</v>
      </c>
      <c r="P88" s="45">
        <v>0</v>
      </c>
      <c r="Q88" s="43">
        <f>SUM(P88*$E88*$F88*$H88*$J88*$Q$11)</f>
        <v>0</v>
      </c>
      <c r="R88" s="45"/>
      <c r="S88" s="44">
        <f>SUM(R88*$E88*$F88*$H88*$J88*$S$11)</f>
        <v>0</v>
      </c>
      <c r="T88" s="44">
        <v>20</v>
      </c>
      <c r="U88" s="43">
        <f>SUM(T88*$E88*$F88*$H88*$J88*$U$11)</f>
        <v>874473.6</v>
      </c>
      <c r="V88" s="45">
        <v>0</v>
      </c>
      <c r="W88" s="43">
        <f>SUM(V88*$E88*$F88*$H88*$J88*$W$11)</f>
        <v>0</v>
      </c>
      <c r="X88" s="45"/>
      <c r="Y88" s="44">
        <f>SUM(X88*$E88*$F88*$H88*$J88*$Y$11)</f>
        <v>0</v>
      </c>
      <c r="Z88" s="78"/>
      <c r="AA88" s="43">
        <f>SUM(Z88*$E88*$F88*$H88*$J88*$AA$11)</f>
        <v>0</v>
      </c>
      <c r="AB88" s="45">
        <v>0</v>
      </c>
      <c r="AC88" s="43">
        <f>SUM(AB88*$E88*$F88*$H88*$J88*$AC$11)</f>
        <v>0</v>
      </c>
      <c r="AD88" s="45">
        <v>0</v>
      </c>
      <c r="AE88" s="43">
        <f>SUM(AD88*$E88*$F88*$H88*$J88*$AE$11)</f>
        <v>0</v>
      </c>
      <c r="AF88" s="43">
        <v>0</v>
      </c>
      <c r="AG88" s="43">
        <v>0</v>
      </c>
      <c r="AH88" s="45">
        <v>0</v>
      </c>
      <c r="AI88" s="43">
        <f>SUM(AH88*$E88*$F88*$H88*$J88*$AI$11)</f>
        <v>0</v>
      </c>
      <c r="AJ88" s="45">
        <v>0</v>
      </c>
      <c r="AK88" s="43">
        <f>AJ88*$E88*$F88*$H88*$K88*$AK$11</f>
        <v>0</v>
      </c>
      <c r="AL88" s="45">
        <v>0</v>
      </c>
      <c r="AM88" s="43">
        <f>AL88*$E88*$F88*$H88*$K88*$AM$11</f>
        <v>0</v>
      </c>
      <c r="AN88" s="78"/>
      <c r="AO88" s="43">
        <f>SUM(AN88*$E88*$F88*$H88*$J88*$AO$11)</f>
        <v>0</v>
      </c>
      <c r="AP88" s="45"/>
      <c r="AQ88" s="44">
        <f>SUM(AP88*$E88*$F88*$H88*$J88*$AQ$11)</f>
        <v>0</v>
      </c>
      <c r="AR88" s="45">
        <v>0</v>
      </c>
      <c r="AS88" s="43">
        <f>SUM(AR88*$E88*$F88*$H88*$J88*$AS$11)</f>
        <v>0</v>
      </c>
      <c r="AT88" s="45">
        <v>0</v>
      </c>
      <c r="AU88" s="43">
        <f>SUM(AT88*$E88*$F88*$H88*$J88*$AU$11)</f>
        <v>0</v>
      </c>
      <c r="AV88" s="45"/>
      <c r="AW88" s="43">
        <f>SUM(AV88*$E88*$F88*$H88*$J88*$AW$11)</f>
        <v>0</v>
      </c>
      <c r="AX88" s="45"/>
      <c r="AY88" s="43">
        <f>SUM(AX88*$E88*$F88*$H88*$J88*$AY$11)</f>
        <v>0</v>
      </c>
      <c r="AZ88" s="45"/>
      <c r="BA88" s="43">
        <f>SUM(AZ88*$E88*$F88*$H88*$J88*$BA$11)</f>
        <v>0</v>
      </c>
      <c r="BB88" s="45">
        <v>0</v>
      </c>
      <c r="BC88" s="43">
        <f>SUM(BB88*$E88*$F88*$H88*$J88*$BC$11)</f>
        <v>0</v>
      </c>
      <c r="BD88" s="45">
        <v>0</v>
      </c>
      <c r="BE88" s="43">
        <f>SUM(BD88*$E88*$F88*$H88*$J88*$BE$11)</f>
        <v>0</v>
      </c>
      <c r="BF88" s="45">
        <v>0</v>
      </c>
      <c r="BG88" s="43">
        <f>SUM(BF88*$E88*$F88*$H88*$J88*$BG$11)</f>
        <v>0</v>
      </c>
      <c r="BH88" s="45">
        <v>0</v>
      </c>
      <c r="BI88" s="43">
        <f>SUM(BH88*$E88*$F88*$H88*$J88*$BI$11)</f>
        <v>0</v>
      </c>
      <c r="BJ88" s="45">
        <v>0</v>
      </c>
      <c r="BK88" s="43">
        <f>SUM(BJ88*$E88*$F88*$H88*$J88*$BK$11)</f>
        <v>0</v>
      </c>
      <c r="BL88" s="45"/>
      <c r="BM88" s="43">
        <f>SUM(BL88*$E88*$F88*$H88*$J88*$BM$11)</f>
        <v>0</v>
      </c>
      <c r="BN88" s="45">
        <v>0</v>
      </c>
      <c r="BO88" s="43">
        <f>BN88*$E88*$F88*$H88*$K88*$BO$11</f>
        <v>0</v>
      </c>
      <c r="BP88" s="45">
        <v>0</v>
      </c>
      <c r="BQ88" s="43">
        <f>BP88*$E88*$F88*$H88*$K88*$BQ$11</f>
        <v>0</v>
      </c>
      <c r="BR88" s="86">
        <v>0</v>
      </c>
      <c r="BS88" s="43">
        <f>BR88*$E88*$F88*$H88*$K88*$BS$11</f>
        <v>0</v>
      </c>
      <c r="BT88" s="45">
        <v>0</v>
      </c>
      <c r="BU88" s="43">
        <f>BT88*$E88*$F88*$H88*$K88*$BU$11</f>
        <v>0</v>
      </c>
      <c r="BV88" s="45">
        <v>0</v>
      </c>
      <c r="BW88" s="43">
        <f>BV88*$E88*$F88*$H88*$K88*$BW$11</f>
        <v>0</v>
      </c>
      <c r="BX88" s="72">
        <v>0</v>
      </c>
      <c r="BY88" s="43">
        <f>BX88*$E88*$F88*$H88*$K88*$BY$11</f>
        <v>0</v>
      </c>
      <c r="BZ88" s="47">
        <v>0</v>
      </c>
      <c r="CA88" s="47">
        <v>0</v>
      </c>
      <c r="CB88" s="45">
        <v>0</v>
      </c>
      <c r="CC88" s="43">
        <f>CB88*$E88*$F88*$H88*$K88*$CC$11</f>
        <v>0</v>
      </c>
      <c r="CD88" s="45"/>
      <c r="CE88" s="43">
        <f>CD88*$E88*$F88*$H88*$K88*$CE$11</f>
        <v>0</v>
      </c>
      <c r="CF88" s="45">
        <v>0</v>
      </c>
      <c r="CG88" s="43">
        <f>CF88*$E88*$F88*$H88*$K88*$CG$11</f>
        <v>0</v>
      </c>
      <c r="CH88" s="45">
        <v>0</v>
      </c>
      <c r="CI88" s="43">
        <f>CH88*$E88*$F88*$H88*$K88*$CI$11</f>
        <v>0</v>
      </c>
      <c r="CJ88" s="43">
        <v>0</v>
      </c>
      <c r="CK88" s="43">
        <v>0</v>
      </c>
      <c r="CL88" s="45">
        <v>0</v>
      </c>
      <c r="CM88" s="43">
        <f>CL88*$E88*$F88*$H88*$K88*$CM$11</f>
        <v>0</v>
      </c>
      <c r="CN88" s="45">
        <v>0</v>
      </c>
      <c r="CO88" s="43">
        <f>CN88*$E88*$F88*$H88*$K88*$CO$11</f>
        <v>0</v>
      </c>
      <c r="CP88" s="45"/>
      <c r="CQ88" s="43">
        <f>CP88*$E88*$F88*$H88*$K88*$CQ$11</f>
        <v>0</v>
      </c>
      <c r="CR88" s="45"/>
      <c r="CS88" s="43">
        <f>CR88*$E88*$F88*$H88*$K88*$CS$11</f>
        <v>0</v>
      </c>
      <c r="CT88" s="45">
        <v>0</v>
      </c>
      <c r="CU88" s="43">
        <f>CT88*$E88*$F88*$H88*$K88*$CU$11</f>
        <v>0</v>
      </c>
      <c r="CV88" s="45">
        <v>0</v>
      </c>
      <c r="CW88" s="43">
        <f>CV88*$E88*$F88*$H88*$L88*$CW$11</f>
        <v>0</v>
      </c>
      <c r="CX88" s="45">
        <v>0</v>
      </c>
      <c r="CY88" s="43">
        <f>CX88*$E88*$F88*$H88*$M88*$CY$11</f>
        <v>0</v>
      </c>
      <c r="CZ88" s="44"/>
      <c r="DA88" s="43">
        <f>CZ88*E88*F88*H88</f>
        <v>0</v>
      </c>
      <c r="DB88" s="44"/>
      <c r="DC88" s="43"/>
      <c r="DD88" s="49">
        <f t="shared" si="90"/>
        <v>20</v>
      </c>
      <c r="DE88" s="49">
        <f t="shared" si="90"/>
        <v>874473.6</v>
      </c>
    </row>
    <row r="89" spans="1:109" ht="15.75" hidden="1" x14ac:dyDescent="0.25">
      <c r="A89" s="23"/>
      <c r="B89" s="23">
        <v>53</v>
      </c>
      <c r="C89" s="108" t="s">
        <v>242</v>
      </c>
      <c r="D89" s="111" t="s">
        <v>243</v>
      </c>
      <c r="E89" s="38">
        <v>13520</v>
      </c>
      <c r="F89" s="39">
        <v>2.84</v>
      </c>
      <c r="G89" s="39"/>
      <c r="H89" s="40">
        <v>1</v>
      </c>
      <c r="I89" s="41"/>
      <c r="J89" s="105">
        <v>1.4</v>
      </c>
      <c r="K89" s="105">
        <v>1.68</v>
      </c>
      <c r="L89" s="105">
        <v>2.23</v>
      </c>
      <c r="M89" s="106">
        <v>2.57</v>
      </c>
      <c r="N89" s="77"/>
      <c r="O89" s="43"/>
      <c r="P89" s="45"/>
      <c r="Q89" s="43"/>
      <c r="R89" s="45"/>
      <c r="S89" s="44"/>
      <c r="T89" s="44">
        <v>50</v>
      </c>
      <c r="U89" s="43">
        <f>T89*E89*F89*H89*J89</f>
        <v>2687776</v>
      </c>
      <c r="V89" s="45"/>
      <c r="W89" s="43"/>
      <c r="X89" s="45"/>
      <c r="Y89" s="44"/>
      <c r="Z89" s="78"/>
      <c r="AA89" s="43"/>
      <c r="AB89" s="45"/>
      <c r="AC89" s="43"/>
      <c r="AD89" s="45"/>
      <c r="AE89" s="43"/>
      <c r="AF89" s="43">
        <v>0</v>
      </c>
      <c r="AG89" s="43">
        <v>0</v>
      </c>
      <c r="AH89" s="45"/>
      <c r="AI89" s="43"/>
      <c r="AJ89" s="45"/>
      <c r="AK89" s="43"/>
      <c r="AL89" s="45"/>
      <c r="AM89" s="43"/>
      <c r="AN89" s="78"/>
      <c r="AO89" s="43"/>
      <c r="AP89" s="45"/>
      <c r="AQ89" s="44"/>
      <c r="AR89" s="45"/>
      <c r="AS89" s="43"/>
      <c r="AT89" s="45"/>
      <c r="AU89" s="43"/>
      <c r="AV89" s="45"/>
      <c r="AW89" s="43"/>
      <c r="AX89" s="45"/>
      <c r="AY89" s="43"/>
      <c r="AZ89" s="45"/>
      <c r="BA89" s="43"/>
      <c r="BB89" s="45"/>
      <c r="BC89" s="43"/>
      <c r="BD89" s="45"/>
      <c r="BE89" s="43"/>
      <c r="BF89" s="45"/>
      <c r="BG89" s="43"/>
      <c r="BH89" s="45"/>
      <c r="BI89" s="43"/>
      <c r="BJ89" s="45"/>
      <c r="BK89" s="43"/>
      <c r="BL89" s="45"/>
      <c r="BM89" s="43"/>
      <c r="BN89" s="45"/>
      <c r="BO89" s="43"/>
      <c r="BP89" s="45"/>
      <c r="BQ89" s="43"/>
      <c r="BR89" s="86"/>
      <c r="BS89" s="43"/>
      <c r="BT89" s="45"/>
      <c r="BU89" s="43"/>
      <c r="BV89" s="45"/>
      <c r="BW89" s="43"/>
      <c r="BX89" s="72"/>
      <c r="BY89" s="43"/>
      <c r="BZ89" s="47">
        <v>0</v>
      </c>
      <c r="CA89" s="47">
        <v>0</v>
      </c>
      <c r="CB89" s="45"/>
      <c r="CC89" s="43"/>
      <c r="CD89" s="45"/>
      <c r="CE89" s="43"/>
      <c r="CF89" s="45"/>
      <c r="CG89" s="43"/>
      <c r="CH89" s="45"/>
      <c r="CI89" s="43"/>
      <c r="CJ89" s="43">
        <v>0</v>
      </c>
      <c r="CK89" s="43">
        <v>0</v>
      </c>
      <c r="CL89" s="45"/>
      <c r="CM89" s="43"/>
      <c r="CN89" s="45"/>
      <c r="CO89" s="43"/>
      <c r="CP89" s="45"/>
      <c r="CQ89" s="43"/>
      <c r="CR89" s="45"/>
      <c r="CS89" s="43"/>
      <c r="CT89" s="45"/>
      <c r="CU89" s="43"/>
      <c r="CV89" s="45"/>
      <c r="CW89" s="43"/>
      <c r="CX89" s="45"/>
      <c r="CY89" s="43"/>
      <c r="CZ89" s="44"/>
      <c r="DA89" s="43"/>
      <c r="DB89" s="44"/>
      <c r="DC89" s="43"/>
      <c r="DD89" s="49">
        <f t="shared" si="90"/>
        <v>50</v>
      </c>
      <c r="DE89" s="49">
        <f t="shared" si="90"/>
        <v>2687776</v>
      </c>
    </row>
    <row r="90" spans="1:109" ht="15.75" hidden="1" x14ac:dyDescent="0.25">
      <c r="A90" s="23"/>
      <c r="B90" s="23">
        <v>54</v>
      </c>
      <c r="C90" s="108" t="s">
        <v>244</v>
      </c>
      <c r="D90" s="111" t="s">
        <v>245</v>
      </c>
      <c r="E90" s="38">
        <v>13520</v>
      </c>
      <c r="F90" s="39">
        <v>4.16</v>
      </c>
      <c r="G90" s="39"/>
      <c r="H90" s="40">
        <v>1</v>
      </c>
      <c r="I90" s="41"/>
      <c r="J90" s="105">
        <v>1.4</v>
      </c>
      <c r="K90" s="105">
        <v>1.68</v>
      </c>
      <c r="L90" s="105">
        <v>2.23</v>
      </c>
      <c r="M90" s="106">
        <v>2.57</v>
      </c>
      <c r="N90" s="77"/>
      <c r="O90" s="43"/>
      <c r="P90" s="45"/>
      <c r="Q90" s="43"/>
      <c r="R90" s="45"/>
      <c r="S90" s="44"/>
      <c r="T90" s="44">
        <v>1</v>
      </c>
      <c r="U90" s="43">
        <f t="shared" ref="U90:U100" si="91">T90*E90*F90*H90*J90</f>
        <v>78740.479999999996</v>
      </c>
      <c r="V90" s="45"/>
      <c r="W90" s="43"/>
      <c r="X90" s="45"/>
      <c r="Y90" s="44"/>
      <c r="Z90" s="78"/>
      <c r="AA90" s="43"/>
      <c r="AB90" s="45"/>
      <c r="AC90" s="43"/>
      <c r="AD90" s="45"/>
      <c r="AE90" s="43"/>
      <c r="AF90" s="43">
        <v>0</v>
      </c>
      <c r="AG90" s="43">
        <v>0</v>
      </c>
      <c r="AH90" s="45"/>
      <c r="AI90" s="43"/>
      <c r="AJ90" s="45"/>
      <c r="AK90" s="43"/>
      <c r="AL90" s="45"/>
      <c r="AM90" s="43"/>
      <c r="AN90" s="78"/>
      <c r="AO90" s="43"/>
      <c r="AP90" s="45"/>
      <c r="AQ90" s="44"/>
      <c r="AR90" s="45"/>
      <c r="AS90" s="43"/>
      <c r="AT90" s="45"/>
      <c r="AU90" s="43"/>
      <c r="AV90" s="45"/>
      <c r="AW90" s="43"/>
      <c r="AX90" s="45"/>
      <c r="AY90" s="43"/>
      <c r="AZ90" s="45"/>
      <c r="BA90" s="43"/>
      <c r="BB90" s="45"/>
      <c r="BC90" s="43"/>
      <c r="BD90" s="45"/>
      <c r="BE90" s="43"/>
      <c r="BF90" s="45"/>
      <c r="BG90" s="43"/>
      <c r="BH90" s="45"/>
      <c r="BI90" s="43"/>
      <c r="BJ90" s="45"/>
      <c r="BK90" s="43"/>
      <c r="BL90" s="45"/>
      <c r="BM90" s="43"/>
      <c r="BN90" s="45"/>
      <c r="BO90" s="43"/>
      <c r="BP90" s="45"/>
      <c r="BQ90" s="43"/>
      <c r="BR90" s="86"/>
      <c r="BS90" s="43"/>
      <c r="BT90" s="45"/>
      <c r="BU90" s="43"/>
      <c r="BV90" s="45"/>
      <c r="BW90" s="43"/>
      <c r="BX90" s="72"/>
      <c r="BY90" s="43"/>
      <c r="BZ90" s="47">
        <v>0</v>
      </c>
      <c r="CA90" s="47">
        <v>0</v>
      </c>
      <c r="CB90" s="45"/>
      <c r="CC90" s="43"/>
      <c r="CD90" s="45"/>
      <c r="CE90" s="43"/>
      <c r="CF90" s="45"/>
      <c r="CG90" s="43"/>
      <c r="CH90" s="45"/>
      <c r="CI90" s="43"/>
      <c r="CJ90" s="43">
        <v>0</v>
      </c>
      <c r="CK90" s="43">
        <v>0</v>
      </c>
      <c r="CL90" s="45"/>
      <c r="CM90" s="43"/>
      <c r="CN90" s="45"/>
      <c r="CO90" s="43"/>
      <c r="CP90" s="45"/>
      <c r="CQ90" s="43"/>
      <c r="CR90" s="45"/>
      <c r="CS90" s="43"/>
      <c r="CT90" s="45"/>
      <c r="CU90" s="43"/>
      <c r="CV90" s="45"/>
      <c r="CW90" s="43"/>
      <c r="CX90" s="45"/>
      <c r="CY90" s="43"/>
      <c r="CZ90" s="44"/>
      <c r="DA90" s="43"/>
      <c r="DB90" s="44"/>
      <c r="DC90" s="43"/>
      <c r="DD90" s="49">
        <f t="shared" si="90"/>
        <v>1</v>
      </c>
      <c r="DE90" s="49">
        <f t="shared" si="90"/>
        <v>78740.479999999996</v>
      </c>
    </row>
    <row r="91" spans="1:109" ht="15.75" hidden="1" x14ac:dyDescent="0.25">
      <c r="A91" s="23"/>
      <c r="B91" s="23">
        <v>55</v>
      </c>
      <c r="C91" s="108" t="s">
        <v>246</v>
      </c>
      <c r="D91" s="111" t="s">
        <v>247</v>
      </c>
      <c r="E91" s="38">
        <v>13520</v>
      </c>
      <c r="F91" s="39">
        <v>4.5</v>
      </c>
      <c r="G91" s="39"/>
      <c r="H91" s="40">
        <v>1</v>
      </c>
      <c r="I91" s="41"/>
      <c r="J91" s="105">
        <v>1.4</v>
      </c>
      <c r="K91" s="105">
        <v>1.68</v>
      </c>
      <c r="L91" s="105">
        <v>2.23</v>
      </c>
      <c r="M91" s="106">
        <v>2.57</v>
      </c>
      <c r="N91" s="77"/>
      <c r="O91" s="43"/>
      <c r="P91" s="45"/>
      <c r="Q91" s="43"/>
      <c r="R91" s="45"/>
      <c r="S91" s="44"/>
      <c r="T91" s="44">
        <v>15</v>
      </c>
      <c r="U91" s="43">
        <f t="shared" si="91"/>
        <v>1277640</v>
      </c>
      <c r="V91" s="45"/>
      <c r="W91" s="43"/>
      <c r="X91" s="45"/>
      <c r="Y91" s="44"/>
      <c r="Z91" s="78"/>
      <c r="AA91" s="43"/>
      <c r="AB91" s="45"/>
      <c r="AC91" s="43"/>
      <c r="AD91" s="45"/>
      <c r="AE91" s="43"/>
      <c r="AF91" s="43">
        <v>0</v>
      </c>
      <c r="AG91" s="43">
        <v>0</v>
      </c>
      <c r="AH91" s="45"/>
      <c r="AI91" s="43"/>
      <c r="AJ91" s="45"/>
      <c r="AK91" s="43"/>
      <c r="AL91" s="45"/>
      <c r="AM91" s="43"/>
      <c r="AN91" s="78"/>
      <c r="AO91" s="43"/>
      <c r="AP91" s="45"/>
      <c r="AQ91" s="44"/>
      <c r="AR91" s="45"/>
      <c r="AS91" s="43"/>
      <c r="AT91" s="45"/>
      <c r="AU91" s="43"/>
      <c r="AV91" s="45"/>
      <c r="AW91" s="43"/>
      <c r="AX91" s="45"/>
      <c r="AY91" s="43"/>
      <c r="AZ91" s="45"/>
      <c r="BA91" s="43"/>
      <c r="BB91" s="45"/>
      <c r="BC91" s="43"/>
      <c r="BD91" s="45"/>
      <c r="BE91" s="43"/>
      <c r="BF91" s="45"/>
      <c r="BG91" s="43"/>
      <c r="BH91" s="45"/>
      <c r="BI91" s="43"/>
      <c r="BJ91" s="45"/>
      <c r="BK91" s="43"/>
      <c r="BL91" s="45"/>
      <c r="BM91" s="43"/>
      <c r="BN91" s="45"/>
      <c r="BO91" s="43"/>
      <c r="BP91" s="45"/>
      <c r="BQ91" s="43"/>
      <c r="BR91" s="86"/>
      <c r="BS91" s="43"/>
      <c r="BT91" s="45"/>
      <c r="BU91" s="43"/>
      <c r="BV91" s="45"/>
      <c r="BW91" s="43"/>
      <c r="BX91" s="72"/>
      <c r="BY91" s="43"/>
      <c r="BZ91" s="47">
        <v>0</v>
      </c>
      <c r="CA91" s="47">
        <v>0</v>
      </c>
      <c r="CB91" s="45"/>
      <c r="CC91" s="43"/>
      <c r="CD91" s="45"/>
      <c r="CE91" s="43"/>
      <c r="CF91" s="45"/>
      <c r="CG91" s="43"/>
      <c r="CH91" s="45"/>
      <c r="CI91" s="43"/>
      <c r="CJ91" s="43">
        <v>0</v>
      </c>
      <c r="CK91" s="43">
        <v>0</v>
      </c>
      <c r="CL91" s="45"/>
      <c r="CM91" s="43"/>
      <c r="CN91" s="45"/>
      <c r="CO91" s="43"/>
      <c r="CP91" s="45"/>
      <c r="CQ91" s="43"/>
      <c r="CR91" s="45"/>
      <c r="CS91" s="43"/>
      <c r="CT91" s="45"/>
      <c r="CU91" s="43"/>
      <c r="CV91" s="45"/>
      <c r="CW91" s="43"/>
      <c r="CX91" s="45"/>
      <c r="CY91" s="43"/>
      <c r="CZ91" s="44"/>
      <c r="DA91" s="43"/>
      <c r="DB91" s="44"/>
      <c r="DC91" s="43"/>
      <c r="DD91" s="49">
        <f t="shared" si="90"/>
        <v>15</v>
      </c>
      <c r="DE91" s="49">
        <f t="shared" si="90"/>
        <v>1277640</v>
      </c>
    </row>
    <row r="92" spans="1:109" ht="15.75" hidden="1" x14ac:dyDescent="0.25">
      <c r="A92" s="23"/>
      <c r="B92" s="23">
        <v>56</v>
      </c>
      <c r="C92" s="108" t="s">
        <v>248</v>
      </c>
      <c r="D92" s="111" t="s">
        <v>249</v>
      </c>
      <c r="E92" s="38">
        <v>13520</v>
      </c>
      <c r="F92" s="39">
        <v>6.31</v>
      </c>
      <c r="G92" s="39"/>
      <c r="H92" s="40">
        <v>1</v>
      </c>
      <c r="I92" s="41"/>
      <c r="J92" s="105">
        <v>1.4</v>
      </c>
      <c r="K92" s="105">
        <v>1.68</v>
      </c>
      <c r="L92" s="105">
        <v>2.23</v>
      </c>
      <c r="M92" s="106">
        <v>2.57</v>
      </c>
      <c r="N92" s="77"/>
      <c r="O92" s="43"/>
      <c r="P92" s="45"/>
      <c r="Q92" s="43"/>
      <c r="R92" s="45"/>
      <c r="S92" s="44"/>
      <c r="T92" s="44">
        <v>3</v>
      </c>
      <c r="U92" s="43">
        <f t="shared" si="91"/>
        <v>358307.03999999992</v>
      </c>
      <c r="V92" s="45"/>
      <c r="W92" s="43"/>
      <c r="X92" s="45"/>
      <c r="Y92" s="44"/>
      <c r="Z92" s="78"/>
      <c r="AA92" s="43"/>
      <c r="AB92" s="45"/>
      <c r="AC92" s="43"/>
      <c r="AD92" s="45"/>
      <c r="AE92" s="43"/>
      <c r="AF92" s="43">
        <v>0</v>
      </c>
      <c r="AG92" s="43">
        <v>0</v>
      </c>
      <c r="AH92" s="45"/>
      <c r="AI92" s="43"/>
      <c r="AJ92" s="45"/>
      <c r="AK92" s="43"/>
      <c r="AL92" s="45"/>
      <c r="AM92" s="43"/>
      <c r="AN92" s="78"/>
      <c r="AO92" s="43"/>
      <c r="AP92" s="45"/>
      <c r="AQ92" s="44"/>
      <c r="AR92" s="45"/>
      <c r="AS92" s="43"/>
      <c r="AT92" s="45"/>
      <c r="AU92" s="43"/>
      <c r="AV92" s="45"/>
      <c r="AW92" s="43"/>
      <c r="AX92" s="45"/>
      <c r="AY92" s="43"/>
      <c r="AZ92" s="45"/>
      <c r="BA92" s="43"/>
      <c r="BB92" s="45"/>
      <c r="BC92" s="43"/>
      <c r="BD92" s="45"/>
      <c r="BE92" s="43"/>
      <c r="BF92" s="45"/>
      <c r="BG92" s="43"/>
      <c r="BH92" s="45"/>
      <c r="BI92" s="43"/>
      <c r="BJ92" s="45"/>
      <c r="BK92" s="43"/>
      <c r="BL92" s="45"/>
      <c r="BM92" s="43"/>
      <c r="BN92" s="45"/>
      <c r="BO92" s="43"/>
      <c r="BP92" s="45"/>
      <c r="BQ92" s="43"/>
      <c r="BR92" s="86"/>
      <c r="BS92" s="43"/>
      <c r="BT92" s="45"/>
      <c r="BU92" s="43"/>
      <c r="BV92" s="45"/>
      <c r="BW92" s="43"/>
      <c r="BX92" s="72"/>
      <c r="BY92" s="43"/>
      <c r="BZ92" s="47">
        <v>0</v>
      </c>
      <c r="CA92" s="47">
        <v>0</v>
      </c>
      <c r="CB92" s="45"/>
      <c r="CC92" s="43"/>
      <c r="CD92" s="45"/>
      <c r="CE92" s="43"/>
      <c r="CF92" s="45"/>
      <c r="CG92" s="43"/>
      <c r="CH92" s="45"/>
      <c r="CI92" s="43"/>
      <c r="CJ92" s="43">
        <v>0</v>
      </c>
      <c r="CK92" s="43">
        <v>0</v>
      </c>
      <c r="CL92" s="45"/>
      <c r="CM92" s="43"/>
      <c r="CN92" s="45"/>
      <c r="CO92" s="43"/>
      <c r="CP92" s="45"/>
      <c r="CQ92" s="43"/>
      <c r="CR92" s="45"/>
      <c r="CS92" s="43"/>
      <c r="CT92" s="45"/>
      <c r="CU92" s="43"/>
      <c r="CV92" s="45"/>
      <c r="CW92" s="43"/>
      <c r="CX92" s="45"/>
      <c r="CY92" s="43"/>
      <c r="CZ92" s="44"/>
      <c r="DA92" s="43"/>
      <c r="DB92" s="44"/>
      <c r="DC92" s="43"/>
      <c r="DD92" s="49">
        <f t="shared" si="90"/>
        <v>3</v>
      </c>
      <c r="DE92" s="49">
        <f t="shared" si="90"/>
        <v>358307.03999999992</v>
      </c>
    </row>
    <row r="93" spans="1:109" ht="15.75" hidden="1" x14ac:dyDescent="0.25">
      <c r="A93" s="23"/>
      <c r="B93" s="23">
        <v>57</v>
      </c>
      <c r="C93" s="108" t="s">
        <v>250</v>
      </c>
      <c r="D93" s="111" t="s">
        <v>251</v>
      </c>
      <c r="E93" s="38">
        <v>13520</v>
      </c>
      <c r="F93" s="39">
        <v>11.19</v>
      </c>
      <c r="G93" s="39"/>
      <c r="H93" s="40">
        <v>1</v>
      </c>
      <c r="I93" s="41"/>
      <c r="J93" s="105">
        <v>1.4</v>
      </c>
      <c r="K93" s="105">
        <v>1.68</v>
      </c>
      <c r="L93" s="105">
        <v>2.23</v>
      </c>
      <c r="M93" s="106">
        <v>2.57</v>
      </c>
      <c r="N93" s="77"/>
      <c r="O93" s="43"/>
      <c r="P93" s="45"/>
      <c r="Q93" s="43"/>
      <c r="R93" s="45"/>
      <c r="S93" s="44"/>
      <c r="T93" s="44">
        <v>2</v>
      </c>
      <c r="U93" s="43">
        <f t="shared" si="91"/>
        <v>423608.63999999996</v>
      </c>
      <c r="V93" s="45"/>
      <c r="W93" s="43"/>
      <c r="X93" s="45"/>
      <c r="Y93" s="44"/>
      <c r="Z93" s="78"/>
      <c r="AA93" s="43"/>
      <c r="AB93" s="45"/>
      <c r="AC93" s="43"/>
      <c r="AD93" s="45"/>
      <c r="AE93" s="43"/>
      <c r="AF93" s="43">
        <v>0</v>
      </c>
      <c r="AG93" s="43">
        <v>0</v>
      </c>
      <c r="AH93" s="45"/>
      <c r="AI93" s="43"/>
      <c r="AJ93" s="45"/>
      <c r="AK93" s="43"/>
      <c r="AL93" s="45"/>
      <c r="AM93" s="43"/>
      <c r="AN93" s="78"/>
      <c r="AO93" s="43"/>
      <c r="AP93" s="45"/>
      <c r="AQ93" s="44"/>
      <c r="AR93" s="45"/>
      <c r="AS93" s="43"/>
      <c r="AT93" s="45"/>
      <c r="AU93" s="43"/>
      <c r="AV93" s="45"/>
      <c r="AW93" s="43"/>
      <c r="AX93" s="45"/>
      <c r="AY93" s="43"/>
      <c r="AZ93" s="45"/>
      <c r="BA93" s="43"/>
      <c r="BB93" s="45"/>
      <c r="BC93" s="43"/>
      <c r="BD93" s="45"/>
      <c r="BE93" s="43"/>
      <c r="BF93" s="45"/>
      <c r="BG93" s="43"/>
      <c r="BH93" s="45"/>
      <c r="BI93" s="43"/>
      <c r="BJ93" s="45"/>
      <c r="BK93" s="43"/>
      <c r="BL93" s="45"/>
      <c r="BM93" s="43"/>
      <c r="BN93" s="45"/>
      <c r="BO93" s="43"/>
      <c r="BP93" s="45"/>
      <c r="BQ93" s="43"/>
      <c r="BR93" s="86"/>
      <c r="BS93" s="43"/>
      <c r="BT93" s="45"/>
      <c r="BU93" s="43"/>
      <c r="BV93" s="45"/>
      <c r="BW93" s="43"/>
      <c r="BX93" s="72"/>
      <c r="BY93" s="43"/>
      <c r="BZ93" s="47">
        <v>0</v>
      </c>
      <c r="CA93" s="47">
        <v>0</v>
      </c>
      <c r="CB93" s="45"/>
      <c r="CC93" s="43"/>
      <c r="CD93" s="45"/>
      <c r="CE93" s="43"/>
      <c r="CF93" s="45"/>
      <c r="CG93" s="43"/>
      <c r="CH93" s="45"/>
      <c r="CI93" s="43"/>
      <c r="CJ93" s="43">
        <v>0</v>
      </c>
      <c r="CK93" s="43">
        <v>0</v>
      </c>
      <c r="CL93" s="45"/>
      <c r="CM93" s="43"/>
      <c r="CN93" s="45"/>
      <c r="CO93" s="43"/>
      <c r="CP93" s="45"/>
      <c r="CQ93" s="43"/>
      <c r="CR93" s="45"/>
      <c r="CS93" s="43"/>
      <c r="CT93" s="45"/>
      <c r="CU93" s="43"/>
      <c r="CV93" s="45"/>
      <c r="CW93" s="43"/>
      <c r="CX93" s="45"/>
      <c r="CY93" s="43"/>
      <c r="CZ93" s="44"/>
      <c r="DA93" s="43"/>
      <c r="DB93" s="44"/>
      <c r="DC93" s="43"/>
      <c r="DD93" s="49">
        <f t="shared" si="90"/>
        <v>2</v>
      </c>
      <c r="DE93" s="49">
        <f t="shared" si="90"/>
        <v>423608.63999999996</v>
      </c>
    </row>
    <row r="94" spans="1:109" ht="15.75" hidden="1" x14ac:dyDescent="0.25">
      <c r="A94" s="23"/>
      <c r="B94" s="23">
        <v>58</v>
      </c>
      <c r="C94" s="108" t="s">
        <v>252</v>
      </c>
      <c r="D94" s="111" t="s">
        <v>253</v>
      </c>
      <c r="E94" s="38">
        <v>13520</v>
      </c>
      <c r="F94" s="39">
        <v>15.29</v>
      </c>
      <c r="G94" s="39"/>
      <c r="H94" s="40">
        <v>1</v>
      </c>
      <c r="I94" s="41"/>
      <c r="J94" s="105">
        <v>1.4</v>
      </c>
      <c r="K94" s="105">
        <v>1.68</v>
      </c>
      <c r="L94" s="105">
        <v>2.23</v>
      </c>
      <c r="M94" s="106">
        <v>2.57</v>
      </c>
      <c r="N94" s="77"/>
      <c r="O94" s="43"/>
      <c r="P94" s="45"/>
      <c r="Q94" s="43"/>
      <c r="R94" s="45"/>
      <c r="S94" s="44"/>
      <c r="T94" s="44">
        <v>5</v>
      </c>
      <c r="U94" s="43">
        <f t="shared" si="91"/>
        <v>1447045.5999999999</v>
      </c>
      <c r="V94" s="45"/>
      <c r="W94" s="43"/>
      <c r="X94" s="45"/>
      <c r="Y94" s="44"/>
      <c r="Z94" s="78"/>
      <c r="AA94" s="43"/>
      <c r="AB94" s="45"/>
      <c r="AC94" s="43"/>
      <c r="AD94" s="45"/>
      <c r="AE94" s="43"/>
      <c r="AF94" s="43">
        <v>0</v>
      </c>
      <c r="AG94" s="43">
        <v>0</v>
      </c>
      <c r="AH94" s="45"/>
      <c r="AI94" s="43"/>
      <c r="AJ94" s="45"/>
      <c r="AK94" s="43"/>
      <c r="AL94" s="45"/>
      <c r="AM94" s="43"/>
      <c r="AN94" s="78"/>
      <c r="AO94" s="43"/>
      <c r="AP94" s="45"/>
      <c r="AQ94" s="44"/>
      <c r="AR94" s="45"/>
      <c r="AS94" s="43"/>
      <c r="AT94" s="45"/>
      <c r="AU94" s="43"/>
      <c r="AV94" s="45"/>
      <c r="AW94" s="43"/>
      <c r="AX94" s="45"/>
      <c r="AY94" s="43"/>
      <c r="AZ94" s="45"/>
      <c r="BA94" s="43"/>
      <c r="BB94" s="45"/>
      <c r="BC94" s="43"/>
      <c r="BD94" s="45"/>
      <c r="BE94" s="43"/>
      <c r="BF94" s="45"/>
      <c r="BG94" s="43"/>
      <c r="BH94" s="45"/>
      <c r="BI94" s="43"/>
      <c r="BJ94" s="45"/>
      <c r="BK94" s="43"/>
      <c r="BL94" s="45"/>
      <c r="BM94" s="43"/>
      <c r="BN94" s="45"/>
      <c r="BO94" s="43"/>
      <c r="BP94" s="45"/>
      <c r="BQ94" s="43"/>
      <c r="BR94" s="86"/>
      <c r="BS94" s="43"/>
      <c r="BT94" s="45"/>
      <c r="BU94" s="43"/>
      <c r="BV94" s="45"/>
      <c r="BW94" s="43"/>
      <c r="BX94" s="72"/>
      <c r="BY94" s="43"/>
      <c r="BZ94" s="47">
        <v>0</v>
      </c>
      <c r="CA94" s="47">
        <v>0</v>
      </c>
      <c r="CB94" s="45"/>
      <c r="CC94" s="43"/>
      <c r="CD94" s="45"/>
      <c r="CE94" s="43"/>
      <c r="CF94" s="45"/>
      <c r="CG94" s="43"/>
      <c r="CH94" s="45"/>
      <c r="CI94" s="43"/>
      <c r="CJ94" s="43">
        <v>0</v>
      </c>
      <c r="CK94" s="43">
        <v>0</v>
      </c>
      <c r="CL94" s="45"/>
      <c r="CM94" s="43"/>
      <c r="CN94" s="45"/>
      <c r="CO94" s="43"/>
      <c r="CP94" s="45"/>
      <c r="CQ94" s="43"/>
      <c r="CR94" s="45"/>
      <c r="CS94" s="43"/>
      <c r="CT94" s="45"/>
      <c r="CU94" s="43"/>
      <c r="CV94" s="45"/>
      <c r="CW94" s="43"/>
      <c r="CX94" s="45"/>
      <c r="CY94" s="43"/>
      <c r="CZ94" s="44"/>
      <c r="DA94" s="43"/>
      <c r="DB94" s="44"/>
      <c r="DC94" s="43"/>
      <c r="DD94" s="49">
        <f t="shared" si="90"/>
        <v>5</v>
      </c>
      <c r="DE94" s="49">
        <f t="shared" si="90"/>
        <v>1447045.5999999999</v>
      </c>
    </row>
    <row r="95" spans="1:109" ht="15.75" hidden="1" x14ac:dyDescent="0.25">
      <c r="A95" s="23"/>
      <c r="B95" s="23">
        <v>59</v>
      </c>
      <c r="C95" s="108" t="s">
        <v>254</v>
      </c>
      <c r="D95" s="111" t="s">
        <v>255</v>
      </c>
      <c r="E95" s="38">
        <v>13520</v>
      </c>
      <c r="F95" s="39">
        <v>17.420000000000002</v>
      </c>
      <c r="G95" s="39"/>
      <c r="H95" s="40">
        <v>1</v>
      </c>
      <c r="I95" s="41"/>
      <c r="J95" s="105">
        <v>1.4</v>
      </c>
      <c r="K95" s="105">
        <v>1.68</v>
      </c>
      <c r="L95" s="105">
        <v>2.23</v>
      </c>
      <c r="M95" s="106">
        <v>2.57</v>
      </c>
      <c r="N95" s="77"/>
      <c r="O95" s="43"/>
      <c r="P95" s="45"/>
      <c r="Q95" s="43"/>
      <c r="R95" s="45"/>
      <c r="S95" s="44"/>
      <c r="T95" s="44">
        <v>1</v>
      </c>
      <c r="U95" s="43">
        <f t="shared" si="91"/>
        <v>329725.76</v>
      </c>
      <c r="V95" s="45"/>
      <c r="W95" s="43"/>
      <c r="X95" s="45"/>
      <c r="Y95" s="44"/>
      <c r="Z95" s="78"/>
      <c r="AA95" s="43"/>
      <c r="AB95" s="45"/>
      <c r="AC95" s="43"/>
      <c r="AD95" s="45"/>
      <c r="AE95" s="43"/>
      <c r="AF95" s="43">
        <v>0</v>
      </c>
      <c r="AG95" s="43">
        <v>0</v>
      </c>
      <c r="AH95" s="45"/>
      <c r="AI95" s="43"/>
      <c r="AJ95" s="45"/>
      <c r="AK95" s="43"/>
      <c r="AL95" s="45"/>
      <c r="AM95" s="43"/>
      <c r="AN95" s="78"/>
      <c r="AO95" s="43"/>
      <c r="AP95" s="45"/>
      <c r="AQ95" s="44"/>
      <c r="AR95" s="45"/>
      <c r="AS95" s="43"/>
      <c r="AT95" s="45"/>
      <c r="AU95" s="43"/>
      <c r="AV95" s="45"/>
      <c r="AW95" s="43"/>
      <c r="AX95" s="45"/>
      <c r="AY95" s="43"/>
      <c r="AZ95" s="45"/>
      <c r="BA95" s="43"/>
      <c r="BB95" s="45"/>
      <c r="BC95" s="43"/>
      <c r="BD95" s="45"/>
      <c r="BE95" s="43"/>
      <c r="BF95" s="45"/>
      <c r="BG95" s="43"/>
      <c r="BH95" s="45"/>
      <c r="BI95" s="43"/>
      <c r="BJ95" s="45"/>
      <c r="BK95" s="43"/>
      <c r="BL95" s="45"/>
      <c r="BM95" s="43"/>
      <c r="BN95" s="45"/>
      <c r="BO95" s="43"/>
      <c r="BP95" s="45"/>
      <c r="BQ95" s="43"/>
      <c r="BR95" s="86"/>
      <c r="BS95" s="43"/>
      <c r="BT95" s="45"/>
      <c r="BU95" s="43"/>
      <c r="BV95" s="45"/>
      <c r="BW95" s="43"/>
      <c r="BX95" s="72"/>
      <c r="BY95" s="43"/>
      <c r="BZ95" s="47">
        <v>0</v>
      </c>
      <c r="CA95" s="47">
        <v>0</v>
      </c>
      <c r="CB95" s="45"/>
      <c r="CC95" s="43"/>
      <c r="CD95" s="45"/>
      <c r="CE95" s="43"/>
      <c r="CF95" s="45"/>
      <c r="CG95" s="43"/>
      <c r="CH95" s="45"/>
      <c r="CI95" s="43"/>
      <c r="CJ95" s="43">
        <v>0</v>
      </c>
      <c r="CK95" s="43">
        <v>0</v>
      </c>
      <c r="CL95" s="45"/>
      <c r="CM95" s="43"/>
      <c r="CN95" s="45"/>
      <c r="CO95" s="43"/>
      <c r="CP95" s="45"/>
      <c r="CQ95" s="43"/>
      <c r="CR95" s="45"/>
      <c r="CS95" s="43"/>
      <c r="CT95" s="45"/>
      <c r="CU95" s="43"/>
      <c r="CV95" s="45"/>
      <c r="CW95" s="43"/>
      <c r="CX95" s="45"/>
      <c r="CY95" s="43"/>
      <c r="CZ95" s="44"/>
      <c r="DA95" s="43"/>
      <c r="DB95" s="44"/>
      <c r="DC95" s="43"/>
      <c r="DD95" s="49">
        <f t="shared" si="90"/>
        <v>1</v>
      </c>
      <c r="DE95" s="49">
        <f t="shared" si="90"/>
        <v>329725.76</v>
      </c>
    </row>
    <row r="96" spans="1:109" ht="30" hidden="1" x14ac:dyDescent="0.25">
      <c r="A96" s="23"/>
      <c r="B96" s="23">
        <v>60</v>
      </c>
      <c r="C96" s="108" t="s">
        <v>256</v>
      </c>
      <c r="D96" s="111" t="s">
        <v>257</v>
      </c>
      <c r="E96" s="38">
        <v>13520</v>
      </c>
      <c r="F96" s="39">
        <v>3.92</v>
      </c>
      <c r="G96" s="39"/>
      <c r="H96" s="40">
        <v>1</v>
      </c>
      <c r="I96" s="41"/>
      <c r="J96" s="105">
        <v>1.4</v>
      </c>
      <c r="K96" s="105">
        <v>1.68</v>
      </c>
      <c r="L96" s="105">
        <v>2.23</v>
      </c>
      <c r="M96" s="106">
        <v>2.57</v>
      </c>
      <c r="N96" s="77"/>
      <c r="O96" s="43"/>
      <c r="P96" s="45"/>
      <c r="Q96" s="43"/>
      <c r="R96" s="45"/>
      <c r="S96" s="44"/>
      <c r="T96" s="44"/>
      <c r="U96" s="43">
        <f t="shared" si="91"/>
        <v>0</v>
      </c>
      <c r="V96" s="45"/>
      <c r="W96" s="43"/>
      <c r="X96" s="45"/>
      <c r="Y96" s="44"/>
      <c r="Z96" s="78"/>
      <c r="AA96" s="43"/>
      <c r="AB96" s="45"/>
      <c r="AC96" s="43"/>
      <c r="AD96" s="45"/>
      <c r="AE96" s="43"/>
      <c r="AF96" s="43">
        <v>0</v>
      </c>
      <c r="AG96" s="43">
        <v>0</v>
      </c>
      <c r="AH96" s="45"/>
      <c r="AI96" s="43"/>
      <c r="AJ96" s="45"/>
      <c r="AK96" s="43"/>
      <c r="AL96" s="45"/>
      <c r="AM96" s="43"/>
      <c r="AN96" s="78"/>
      <c r="AO96" s="43"/>
      <c r="AP96" s="45"/>
      <c r="AQ96" s="44"/>
      <c r="AR96" s="45"/>
      <c r="AS96" s="43"/>
      <c r="AT96" s="45"/>
      <c r="AU96" s="43"/>
      <c r="AV96" s="45"/>
      <c r="AW96" s="43"/>
      <c r="AX96" s="45"/>
      <c r="AY96" s="43"/>
      <c r="AZ96" s="45"/>
      <c r="BA96" s="43"/>
      <c r="BB96" s="45"/>
      <c r="BC96" s="43"/>
      <c r="BD96" s="45"/>
      <c r="BE96" s="43"/>
      <c r="BF96" s="45"/>
      <c r="BG96" s="43"/>
      <c r="BH96" s="45"/>
      <c r="BI96" s="43"/>
      <c r="BJ96" s="45"/>
      <c r="BK96" s="43"/>
      <c r="BL96" s="45"/>
      <c r="BM96" s="43"/>
      <c r="BN96" s="45"/>
      <c r="BO96" s="43"/>
      <c r="BP96" s="45"/>
      <c r="BQ96" s="43"/>
      <c r="BR96" s="86"/>
      <c r="BS96" s="43"/>
      <c r="BT96" s="45"/>
      <c r="BU96" s="43"/>
      <c r="BV96" s="45"/>
      <c r="BW96" s="43"/>
      <c r="BX96" s="72"/>
      <c r="BY96" s="43"/>
      <c r="BZ96" s="47">
        <v>0</v>
      </c>
      <c r="CA96" s="47">
        <v>0</v>
      </c>
      <c r="CB96" s="45"/>
      <c r="CC96" s="43"/>
      <c r="CD96" s="45"/>
      <c r="CE96" s="43"/>
      <c r="CF96" s="45"/>
      <c r="CG96" s="43"/>
      <c r="CH96" s="45"/>
      <c r="CI96" s="43"/>
      <c r="CJ96" s="43">
        <v>0</v>
      </c>
      <c r="CK96" s="43">
        <v>0</v>
      </c>
      <c r="CL96" s="45"/>
      <c r="CM96" s="43"/>
      <c r="CN96" s="45"/>
      <c r="CO96" s="43"/>
      <c r="CP96" s="45"/>
      <c r="CQ96" s="43"/>
      <c r="CR96" s="45"/>
      <c r="CS96" s="43"/>
      <c r="CT96" s="45"/>
      <c r="CU96" s="43"/>
      <c r="CV96" s="45"/>
      <c r="CW96" s="43"/>
      <c r="CX96" s="45"/>
      <c r="CY96" s="43"/>
      <c r="CZ96" s="44"/>
      <c r="DA96" s="43"/>
      <c r="DB96" s="44"/>
      <c r="DC96" s="43"/>
      <c r="DD96" s="49">
        <f t="shared" si="90"/>
        <v>0</v>
      </c>
      <c r="DE96" s="49">
        <f t="shared" si="90"/>
        <v>0</v>
      </c>
    </row>
    <row r="97" spans="1:109" ht="30" hidden="1" x14ac:dyDescent="0.25">
      <c r="A97" s="23"/>
      <c r="B97" s="23">
        <v>61</v>
      </c>
      <c r="C97" s="108" t="s">
        <v>258</v>
      </c>
      <c r="D97" s="111" t="s">
        <v>259</v>
      </c>
      <c r="E97" s="38">
        <v>13520</v>
      </c>
      <c r="F97" s="39">
        <v>7.49</v>
      </c>
      <c r="G97" s="39"/>
      <c r="H97" s="40">
        <v>1</v>
      </c>
      <c r="I97" s="41"/>
      <c r="J97" s="105">
        <v>1.4</v>
      </c>
      <c r="K97" s="105">
        <v>1.68</v>
      </c>
      <c r="L97" s="105">
        <v>2.23</v>
      </c>
      <c r="M97" s="106">
        <v>2.57</v>
      </c>
      <c r="N97" s="77"/>
      <c r="O97" s="43"/>
      <c r="P97" s="45"/>
      <c r="Q97" s="43"/>
      <c r="R97" s="45"/>
      <c r="S97" s="44"/>
      <c r="T97" s="44"/>
      <c r="U97" s="43">
        <f t="shared" si="91"/>
        <v>0</v>
      </c>
      <c r="V97" s="45"/>
      <c r="W97" s="43"/>
      <c r="X97" s="45"/>
      <c r="Y97" s="44"/>
      <c r="Z97" s="78"/>
      <c r="AA97" s="43"/>
      <c r="AB97" s="45"/>
      <c r="AC97" s="43"/>
      <c r="AD97" s="45"/>
      <c r="AE97" s="43"/>
      <c r="AF97" s="43">
        <v>0</v>
      </c>
      <c r="AG97" s="43">
        <v>0</v>
      </c>
      <c r="AH97" s="45"/>
      <c r="AI97" s="43"/>
      <c r="AJ97" s="45"/>
      <c r="AK97" s="43"/>
      <c r="AL97" s="45"/>
      <c r="AM97" s="43"/>
      <c r="AN97" s="78"/>
      <c r="AO97" s="43"/>
      <c r="AP97" s="45"/>
      <c r="AQ97" s="44"/>
      <c r="AR97" s="45"/>
      <c r="AS97" s="43"/>
      <c r="AT97" s="45"/>
      <c r="AU97" s="43"/>
      <c r="AV97" s="45"/>
      <c r="AW97" s="43"/>
      <c r="AX97" s="45"/>
      <c r="AY97" s="43"/>
      <c r="AZ97" s="45"/>
      <c r="BA97" s="43"/>
      <c r="BB97" s="45"/>
      <c r="BC97" s="43"/>
      <c r="BD97" s="45"/>
      <c r="BE97" s="43"/>
      <c r="BF97" s="45"/>
      <c r="BG97" s="43"/>
      <c r="BH97" s="45"/>
      <c r="BI97" s="43"/>
      <c r="BJ97" s="45"/>
      <c r="BK97" s="43"/>
      <c r="BL97" s="45"/>
      <c r="BM97" s="43"/>
      <c r="BN97" s="45"/>
      <c r="BO97" s="43"/>
      <c r="BP97" s="45"/>
      <c r="BQ97" s="43"/>
      <c r="BR97" s="86"/>
      <c r="BS97" s="43"/>
      <c r="BT97" s="45"/>
      <c r="BU97" s="43"/>
      <c r="BV97" s="45"/>
      <c r="BW97" s="43"/>
      <c r="BX97" s="72"/>
      <c r="BY97" s="43"/>
      <c r="BZ97" s="47">
        <v>0</v>
      </c>
      <c r="CA97" s="47">
        <v>0</v>
      </c>
      <c r="CB97" s="45"/>
      <c r="CC97" s="43"/>
      <c r="CD97" s="45"/>
      <c r="CE97" s="43"/>
      <c r="CF97" s="45"/>
      <c r="CG97" s="43"/>
      <c r="CH97" s="45"/>
      <c r="CI97" s="43"/>
      <c r="CJ97" s="43">
        <v>0</v>
      </c>
      <c r="CK97" s="43">
        <v>0</v>
      </c>
      <c r="CL97" s="45"/>
      <c r="CM97" s="43"/>
      <c r="CN97" s="45"/>
      <c r="CO97" s="43"/>
      <c r="CP97" s="45"/>
      <c r="CQ97" s="43"/>
      <c r="CR97" s="45"/>
      <c r="CS97" s="43"/>
      <c r="CT97" s="45"/>
      <c r="CU97" s="43"/>
      <c r="CV97" s="45"/>
      <c r="CW97" s="43"/>
      <c r="CX97" s="45"/>
      <c r="CY97" s="43"/>
      <c r="CZ97" s="44"/>
      <c r="DA97" s="43"/>
      <c r="DB97" s="44"/>
      <c r="DC97" s="43"/>
      <c r="DD97" s="49">
        <f t="shared" si="90"/>
        <v>0</v>
      </c>
      <c r="DE97" s="49">
        <f t="shared" si="90"/>
        <v>0</v>
      </c>
    </row>
    <row r="98" spans="1:109" ht="30" hidden="1" x14ac:dyDescent="0.25">
      <c r="A98" s="23"/>
      <c r="B98" s="23">
        <v>62</v>
      </c>
      <c r="C98" s="108" t="s">
        <v>260</v>
      </c>
      <c r="D98" s="111" t="s">
        <v>261</v>
      </c>
      <c r="E98" s="38">
        <v>13520</v>
      </c>
      <c r="F98" s="39">
        <v>13.98</v>
      </c>
      <c r="G98" s="39"/>
      <c r="H98" s="40">
        <v>1</v>
      </c>
      <c r="I98" s="41"/>
      <c r="J98" s="105">
        <v>1.4</v>
      </c>
      <c r="K98" s="105">
        <v>1.68</v>
      </c>
      <c r="L98" s="105">
        <v>2.23</v>
      </c>
      <c r="M98" s="106">
        <v>2.57</v>
      </c>
      <c r="N98" s="77"/>
      <c r="O98" s="43"/>
      <c r="P98" s="45"/>
      <c r="Q98" s="43"/>
      <c r="R98" s="45"/>
      <c r="S98" s="44"/>
      <c r="T98" s="44"/>
      <c r="U98" s="43">
        <f t="shared" si="91"/>
        <v>0</v>
      </c>
      <c r="V98" s="45"/>
      <c r="W98" s="43"/>
      <c r="X98" s="45"/>
      <c r="Y98" s="44"/>
      <c r="Z98" s="78"/>
      <c r="AA98" s="43"/>
      <c r="AB98" s="45"/>
      <c r="AC98" s="43"/>
      <c r="AD98" s="45"/>
      <c r="AE98" s="43"/>
      <c r="AF98" s="43">
        <v>0</v>
      </c>
      <c r="AG98" s="43">
        <v>0</v>
      </c>
      <c r="AH98" s="45"/>
      <c r="AI98" s="43"/>
      <c r="AJ98" s="45"/>
      <c r="AK98" s="43"/>
      <c r="AL98" s="45"/>
      <c r="AM98" s="43"/>
      <c r="AN98" s="78"/>
      <c r="AO98" s="43"/>
      <c r="AP98" s="45"/>
      <c r="AQ98" s="44"/>
      <c r="AR98" s="45"/>
      <c r="AS98" s="43"/>
      <c r="AT98" s="45"/>
      <c r="AU98" s="43"/>
      <c r="AV98" s="45"/>
      <c r="AW98" s="43"/>
      <c r="AX98" s="45"/>
      <c r="AY98" s="43"/>
      <c r="AZ98" s="45"/>
      <c r="BA98" s="43"/>
      <c r="BB98" s="45"/>
      <c r="BC98" s="43"/>
      <c r="BD98" s="45"/>
      <c r="BE98" s="43"/>
      <c r="BF98" s="45"/>
      <c r="BG98" s="43"/>
      <c r="BH98" s="45"/>
      <c r="BI98" s="43"/>
      <c r="BJ98" s="45"/>
      <c r="BK98" s="43"/>
      <c r="BL98" s="45"/>
      <c r="BM98" s="43"/>
      <c r="BN98" s="45"/>
      <c r="BO98" s="43"/>
      <c r="BP98" s="45"/>
      <c r="BQ98" s="43"/>
      <c r="BR98" s="86"/>
      <c r="BS98" s="43"/>
      <c r="BT98" s="45"/>
      <c r="BU98" s="43"/>
      <c r="BV98" s="45"/>
      <c r="BW98" s="43"/>
      <c r="BX98" s="72"/>
      <c r="BY98" s="43"/>
      <c r="BZ98" s="47">
        <v>0</v>
      </c>
      <c r="CA98" s="47">
        <v>0</v>
      </c>
      <c r="CB98" s="45"/>
      <c r="CC98" s="43"/>
      <c r="CD98" s="45"/>
      <c r="CE98" s="43"/>
      <c r="CF98" s="45"/>
      <c r="CG98" s="43"/>
      <c r="CH98" s="45"/>
      <c r="CI98" s="43"/>
      <c r="CJ98" s="43">
        <v>0</v>
      </c>
      <c r="CK98" s="43">
        <v>0</v>
      </c>
      <c r="CL98" s="45"/>
      <c r="CM98" s="43"/>
      <c r="CN98" s="45"/>
      <c r="CO98" s="43"/>
      <c r="CP98" s="45"/>
      <c r="CQ98" s="43"/>
      <c r="CR98" s="45"/>
      <c r="CS98" s="43"/>
      <c r="CT98" s="45"/>
      <c r="CU98" s="43"/>
      <c r="CV98" s="45"/>
      <c r="CW98" s="43"/>
      <c r="CX98" s="45"/>
      <c r="CY98" s="43"/>
      <c r="CZ98" s="44"/>
      <c r="DA98" s="43"/>
      <c r="DB98" s="44"/>
      <c r="DC98" s="43"/>
      <c r="DD98" s="49">
        <f t="shared" si="90"/>
        <v>0</v>
      </c>
      <c r="DE98" s="49">
        <f t="shared" si="90"/>
        <v>0</v>
      </c>
    </row>
    <row r="99" spans="1:109" ht="30" hidden="1" x14ac:dyDescent="0.25">
      <c r="A99" s="23"/>
      <c r="B99" s="23">
        <v>63</v>
      </c>
      <c r="C99" s="108" t="s">
        <v>262</v>
      </c>
      <c r="D99" s="111" t="s">
        <v>263</v>
      </c>
      <c r="E99" s="38">
        <v>13520</v>
      </c>
      <c r="F99" s="39">
        <v>25.11</v>
      </c>
      <c r="G99" s="39"/>
      <c r="H99" s="40">
        <v>1</v>
      </c>
      <c r="I99" s="41"/>
      <c r="J99" s="105">
        <v>1.4</v>
      </c>
      <c r="K99" s="105">
        <v>1.68</v>
      </c>
      <c r="L99" s="105">
        <v>2.23</v>
      </c>
      <c r="M99" s="106">
        <v>2.57</v>
      </c>
      <c r="N99" s="77"/>
      <c r="O99" s="43"/>
      <c r="P99" s="45"/>
      <c r="Q99" s="43"/>
      <c r="R99" s="45"/>
      <c r="S99" s="44"/>
      <c r="T99" s="44"/>
      <c r="U99" s="43">
        <f t="shared" si="91"/>
        <v>0</v>
      </c>
      <c r="V99" s="45"/>
      <c r="W99" s="43"/>
      <c r="X99" s="45"/>
      <c r="Y99" s="44"/>
      <c r="Z99" s="78"/>
      <c r="AA99" s="43"/>
      <c r="AB99" s="45"/>
      <c r="AC99" s="43"/>
      <c r="AD99" s="45"/>
      <c r="AE99" s="43"/>
      <c r="AF99" s="43">
        <v>0</v>
      </c>
      <c r="AG99" s="43">
        <v>0</v>
      </c>
      <c r="AH99" s="45"/>
      <c r="AI99" s="43"/>
      <c r="AJ99" s="45"/>
      <c r="AK99" s="43"/>
      <c r="AL99" s="45"/>
      <c r="AM99" s="43"/>
      <c r="AN99" s="78"/>
      <c r="AO99" s="43"/>
      <c r="AP99" s="45"/>
      <c r="AQ99" s="44"/>
      <c r="AR99" s="45"/>
      <c r="AS99" s="43"/>
      <c r="AT99" s="45"/>
      <c r="AU99" s="43"/>
      <c r="AV99" s="45"/>
      <c r="AW99" s="43"/>
      <c r="AX99" s="45"/>
      <c r="AY99" s="43"/>
      <c r="AZ99" s="45"/>
      <c r="BA99" s="43"/>
      <c r="BB99" s="45"/>
      <c r="BC99" s="43"/>
      <c r="BD99" s="45"/>
      <c r="BE99" s="43"/>
      <c r="BF99" s="45"/>
      <c r="BG99" s="43"/>
      <c r="BH99" s="45"/>
      <c r="BI99" s="43"/>
      <c r="BJ99" s="45"/>
      <c r="BK99" s="43"/>
      <c r="BL99" s="45"/>
      <c r="BM99" s="43"/>
      <c r="BN99" s="45"/>
      <c r="BO99" s="43"/>
      <c r="BP99" s="45"/>
      <c r="BQ99" s="43"/>
      <c r="BR99" s="86"/>
      <c r="BS99" s="43"/>
      <c r="BT99" s="45"/>
      <c r="BU99" s="43"/>
      <c r="BV99" s="45"/>
      <c r="BW99" s="43"/>
      <c r="BX99" s="72"/>
      <c r="BY99" s="43"/>
      <c r="BZ99" s="47">
        <v>0</v>
      </c>
      <c r="CA99" s="47">
        <v>0</v>
      </c>
      <c r="CB99" s="45"/>
      <c r="CC99" s="43"/>
      <c r="CD99" s="45"/>
      <c r="CE99" s="43"/>
      <c r="CF99" s="45"/>
      <c r="CG99" s="43"/>
      <c r="CH99" s="45"/>
      <c r="CI99" s="43"/>
      <c r="CJ99" s="43">
        <v>0</v>
      </c>
      <c r="CK99" s="43">
        <v>0</v>
      </c>
      <c r="CL99" s="45"/>
      <c r="CM99" s="43"/>
      <c r="CN99" s="45"/>
      <c r="CO99" s="43"/>
      <c r="CP99" s="45"/>
      <c r="CQ99" s="43"/>
      <c r="CR99" s="45"/>
      <c r="CS99" s="43"/>
      <c r="CT99" s="45"/>
      <c r="CU99" s="43"/>
      <c r="CV99" s="45"/>
      <c r="CW99" s="43"/>
      <c r="CX99" s="45"/>
      <c r="CY99" s="43"/>
      <c r="CZ99" s="44"/>
      <c r="DA99" s="43"/>
      <c r="DB99" s="44"/>
      <c r="DC99" s="43"/>
      <c r="DD99" s="49">
        <f t="shared" si="90"/>
        <v>0</v>
      </c>
      <c r="DE99" s="49">
        <f t="shared" si="90"/>
        <v>0</v>
      </c>
    </row>
    <row r="100" spans="1:109" ht="30" hidden="1" x14ac:dyDescent="0.25">
      <c r="A100" s="23"/>
      <c r="B100" s="23">
        <v>64</v>
      </c>
      <c r="C100" s="108" t="s">
        <v>264</v>
      </c>
      <c r="D100" s="111" t="s">
        <v>265</v>
      </c>
      <c r="E100" s="38">
        <v>13520</v>
      </c>
      <c r="F100" s="39">
        <v>44.65</v>
      </c>
      <c r="G100" s="39"/>
      <c r="H100" s="40">
        <v>1</v>
      </c>
      <c r="I100" s="41"/>
      <c r="J100" s="105">
        <v>1.4</v>
      </c>
      <c r="K100" s="105">
        <v>1.68</v>
      </c>
      <c r="L100" s="105">
        <v>2.23</v>
      </c>
      <c r="M100" s="106">
        <v>2.57</v>
      </c>
      <c r="N100" s="77"/>
      <c r="O100" s="43"/>
      <c r="P100" s="45"/>
      <c r="Q100" s="43"/>
      <c r="R100" s="45"/>
      <c r="S100" s="44"/>
      <c r="T100" s="44"/>
      <c r="U100" s="43">
        <f t="shared" si="91"/>
        <v>0</v>
      </c>
      <c r="V100" s="45"/>
      <c r="W100" s="43"/>
      <c r="X100" s="45"/>
      <c r="Y100" s="44"/>
      <c r="Z100" s="78"/>
      <c r="AA100" s="43"/>
      <c r="AB100" s="45"/>
      <c r="AC100" s="43"/>
      <c r="AD100" s="45"/>
      <c r="AE100" s="43"/>
      <c r="AF100" s="43">
        <v>0</v>
      </c>
      <c r="AG100" s="43">
        <v>0</v>
      </c>
      <c r="AH100" s="45"/>
      <c r="AI100" s="43"/>
      <c r="AJ100" s="45"/>
      <c r="AK100" s="43"/>
      <c r="AL100" s="45"/>
      <c r="AM100" s="43"/>
      <c r="AN100" s="78"/>
      <c r="AO100" s="43"/>
      <c r="AP100" s="45"/>
      <c r="AQ100" s="44"/>
      <c r="AR100" s="45"/>
      <c r="AS100" s="43"/>
      <c r="AT100" s="45"/>
      <c r="AU100" s="43"/>
      <c r="AV100" s="45"/>
      <c r="AW100" s="43"/>
      <c r="AX100" s="45"/>
      <c r="AY100" s="43"/>
      <c r="AZ100" s="45"/>
      <c r="BA100" s="43"/>
      <c r="BB100" s="45"/>
      <c r="BC100" s="43"/>
      <c r="BD100" s="45"/>
      <c r="BE100" s="43"/>
      <c r="BF100" s="45"/>
      <c r="BG100" s="43"/>
      <c r="BH100" s="45"/>
      <c r="BI100" s="43"/>
      <c r="BJ100" s="45"/>
      <c r="BK100" s="43"/>
      <c r="BL100" s="45"/>
      <c r="BM100" s="43"/>
      <c r="BN100" s="45"/>
      <c r="BO100" s="43"/>
      <c r="BP100" s="45"/>
      <c r="BQ100" s="43"/>
      <c r="BR100" s="86"/>
      <c r="BS100" s="43"/>
      <c r="BT100" s="45"/>
      <c r="BU100" s="43"/>
      <c r="BV100" s="45"/>
      <c r="BW100" s="43"/>
      <c r="BX100" s="72"/>
      <c r="BY100" s="43"/>
      <c r="BZ100" s="47">
        <v>0</v>
      </c>
      <c r="CA100" s="47">
        <v>0</v>
      </c>
      <c r="CB100" s="45"/>
      <c r="CC100" s="43"/>
      <c r="CD100" s="45"/>
      <c r="CE100" s="43"/>
      <c r="CF100" s="45"/>
      <c r="CG100" s="43"/>
      <c r="CH100" s="45"/>
      <c r="CI100" s="43"/>
      <c r="CJ100" s="43">
        <v>0</v>
      </c>
      <c r="CK100" s="43">
        <v>0</v>
      </c>
      <c r="CL100" s="45"/>
      <c r="CM100" s="43"/>
      <c r="CN100" s="45"/>
      <c r="CO100" s="43"/>
      <c r="CP100" s="45"/>
      <c r="CQ100" s="43"/>
      <c r="CR100" s="45"/>
      <c r="CS100" s="43"/>
      <c r="CT100" s="45"/>
      <c r="CU100" s="43"/>
      <c r="CV100" s="45"/>
      <c r="CW100" s="43"/>
      <c r="CX100" s="45"/>
      <c r="CY100" s="43"/>
      <c r="CZ100" s="44"/>
      <c r="DA100" s="43"/>
      <c r="DB100" s="44"/>
      <c r="DC100" s="43"/>
      <c r="DD100" s="49">
        <f t="shared" si="90"/>
        <v>0</v>
      </c>
      <c r="DE100" s="49">
        <f t="shared" si="90"/>
        <v>0</v>
      </c>
    </row>
    <row r="101" spans="1:109" ht="30" x14ac:dyDescent="0.25">
      <c r="A101" s="23"/>
      <c r="B101" s="23">
        <v>65</v>
      </c>
      <c r="C101" s="108" t="s">
        <v>266</v>
      </c>
      <c r="D101" s="65" t="s">
        <v>267</v>
      </c>
      <c r="E101" s="38">
        <v>13520</v>
      </c>
      <c r="F101" s="39">
        <v>2.35</v>
      </c>
      <c r="G101" s="39"/>
      <c r="H101" s="40">
        <v>1</v>
      </c>
      <c r="I101" s="41"/>
      <c r="J101" s="38">
        <v>1.4</v>
      </c>
      <c r="K101" s="38">
        <v>1.68</v>
      </c>
      <c r="L101" s="38">
        <v>2.23</v>
      </c>
      <c r="M101" s="42">
        <v>2.57</v>
      </c>
      <c r="N101" s="77"/>
      <c r="O101" s="43">
        <f t="shared" ref="O101:O110" si="92">SUM(N101*$E101*$F101*$H101*$J101*$O$11)</f>
        <v>0</v>
      </c>
      <c r="P101" s="45"/>
      <c r="Q101" s="43">
        <f t="shared" ref="Q101:Q110" si="93">SUM(P101*$E101*$F101*$H101*$J101*$Q$11)</f>
        <v>0</v>
      </c>
      <c r="R101" s="45"/>
      <c r="S101" s="44">
        <f t="shared" ref="S101:S110" si="94">SUM(R101*$E101*$F101*$H101*$J101*$S$11)</f>
        <v>0</v>
      </c>
      <c r="T101" s="44"/>
      <c r="U101" s="43">
        <f t="shared" ref="U101:U114" si="95">SUM(T101*$E101*$F101*$H101*$J101*$U$11)</f>
        <v>0</v>
      </c>
      <c r="V101" s="45"/>
      <c r="W101" s="43">
        <f t="shared" ref="W101:W110" si="96">SUM(V101*$E101*$F101*$H101*$J101*$W$11)</f>
        <v>0</v>
      </c>
      <c r="X101" s="45"/>
      <c r="Y101" s="44">
        <f t="shared" ref="Y101:Y110" si="97">SUM(X101*$E101*$F101*$H101*$J101*$Y$11)</f>
        <v>0</v>
      </c>
      <c r="Z101" s="78"/>
      <c r="AA101" s="43">
        <f t="shared" ref="AA101:AA110" si="98">SUM(Z101*$E101*$F101*$H101*$J101*$AA$11)</f>
        <v>0</v>
      </c>
      <c r="AB101" s="45"/>
      <c r="AC101" s="43">
        <f t="shared" ref="AC101:AC110" si="99">SUM(AB101*$E101*$F101*$H101*$J101*$AC$11)</f>
        <v>0</v>
      </c>
      <c r="AD101" s="45">
        <v>1</v>
      </c>
      <c r="AE101" s="43">
        <f t="shared" ref="AE101:AE110" si="100">SUM(AD101*$E101*$F101*$H101*$J101*$AE$11)</f>
        <v>44480.799999999996</v>
      </c>
      <c r="AF101" s="43">
        <v>-0.83333333333333326</v>
      </c>
      <c r="AG101" s="43">
        <v>-37067.333333333328</v>
      </c>
      <c r="AH101" s="45"/>
      <c r="AI101" s="43">
        <f t="shared" ref="AI101:AI110" si="101">SUM(AH101*$E101*$F101*$H101*$J101*$AI$11)</f>
        <v>0</v>
      </c>
      <c r="AJ101" s="45"/>
      <c r="AK101" s="43">
        <f t="shared" ref="AK101:AK114" si="102">AJ101*$E101*$F101*$H101*$K101*$AK$11</f>
        <v>0</v>
      </c>
      <c r="AL101" s="45"/>
      <c r="AM101" s="43">
        <f t="shared" ref="AM101:AM110" si="103">AL101*$E101*$F101*$H101*$K101*$AM$11</f>
        <v>0</v>
      </c>
      <c r="AN101" s="78"/>
      <c r="AO101" s="43">
        <f t="shared" ref="AO101:AO110" si="104">SUM(AN101*$E101*$F101*$H101*$J101*$AO$11)</f>
        <v>0</v>
      </c>
      <c r="AP101" s="45"/>
      <c r="AQ101" s="44">
        <f t="shared" ref="AQ101:AQ110" si="105">SUM(AP101*$E101*$F101*$H101*$J101*$AQ$11)</f>
        <v>0</v>
      </c>
      <c r="AR101" s="45"/>
      <c r="AS101" s="43">
        <f t="shared" ref="AS101:AS110" si="106">SUM(AR101*$E101*$F101*$H101*$J101*$AS$11)</f>
        <v>0</v>
      </c>
      <c r="AT101" s="45"/>
      <c r="AU101" s="43">
        <f t="shared" ref="AU101:AU110" si="107">SUM(AT101*$E101*$F101*$H101*$J101*$AU$11)</f>
        <v>0</v>
      </c>
      <c r="AV101" s="45"/>
      <c r="AW101" s="43">
        <f t="shared" ref="AW101:AW110" si="108">SUM(AV101*$E101*$F101*$H101*$J101*$AW$11)</f>
        <v>0</v>
      </c>
      <c r="AX101" s="45"/>
      <c r="AY101" s="43">
        <f t="shared" ref="AY101:AY110" si="109">SUM(AX101*$E101*$F101*$H101*$J101*$AY$11)</f>
        <v>0</v>
      </c>
      <c r="AZ101" s="45"/>
      <c r="BA101" s="43">
        <f t="shared" ref="BA101:BA110" si="110">SUM(AZ101*$E101*$F101*$H101*$J101*$BA$11)</f>
        <v>0</v>
      </c>
      <c r="BB101" s="45"/>
      <c r="BC101" s="43">
        <f t="shared" ref="BC101:BC110" si="111">SUM(BB101*$E101*$F101*$H101*$J101*$BC$11)</f>
        <v>0</v>
      </c>
      <c r="BD101" s="45"/>
      <c r="BE101" s="43">
        <f t="shared" ref="BE101:BE110" si="112">SUM(BD101*$E101*$F101*$H101*$J101*$BE$11)</f>
        <v>0</v>
      </c>
      <c r="BF101" s="45"/>
      <c r="BG101" s="43">
        <f t="shared" ref="BG101:BG110" si="113">SUM(BF101*$E101*$F101*$H101*$J101*$BG$11)</f>
        <v>0</v>
      </c>
      <c r="BH101" s="45"/>
      <c r="BI101" s="43">
        <f t="shared" ref="BI101:BI110" si="114">SUM(BH101*$E101*$F101*$H101*$J101*$BI$11)</f>
        <v>0</v>
      </c>
      <c r="BJ101" s="45"/>
      <c r="BK101" s="43">
        <f t="shared" ref="BK101:BK110" si="115">SUM(BJ101*$E101*$F101*$H101*$J101*$BK$11)</f>
        <v>0</v>
      </c>
      <c r="BL101" s="45"/>
      <c r="BM101" s="43">
        <f t="shared" ref="BM101:BM110" si="116">SUM(BL101*$E101*$F101*$H101*$J101*$BM$11)</f>
        <v>0</v>
      </c>
      <c r="BN101" s="45"/>
      <c r="BO101" s="43">
        <f t="shared" ref="BO101:BO110" si="117">BN101*$E101*$F101*$H101*$K101*$BO$11</f>
        <v>0</v>
      </c>
      <c r="BP101" s="45"/>
      <c r="BQ101" s="43">
        <f t="shared" ref="BQ101:BQ110" si="118">BP101*$E101*$F101*$H101*$K101*$BQ$11</f>
        <v>0</v>
      </c>
      <c r="BR101" s="86"/>
      <c r="BS101" s="43">
        <f t="shared" ref="BS101:BS110" si="119">BR101*$E101*$F101*$H101*$K101*$BS$11</f>
        <v>0</v>
      </c>
      <c r="BT101" s="45"/>
      <c r="BU101" s="43">
        <f t="shared" ref="BU101:BU110" si="120">BT101*$E101*$F101*$H101*$K101*$BU$11</f>
        <v>0</v>
      </c>
      <c r="BV101" s="45"/>
      <c r="BW101" s="43">
        <f t="shared" ref="BW101:BW110" si="121">BV101*$E101*$F101*$H101*$K101*$BW$11</f>
        <v>0</v>
      </c>
      <c r="BX101" s="72"/>
      <c r="BY101" s="43">
        <f t="shared" ref="BY101:BY110" si="122">BX101*$E101*$F101*$H101*$K101*$BY$11</f>
        <v>0</v>
      </c>
      <c r="BZ101" s="47">
        <v>0</v>
      </c>
      <c r="CA101" s="47">
        <v>0</v>
      </c>
      <c r="CB101" s="45"/>
      <c r="CC101" s="43">
        <f t="shared" ref="CC101:CC110" si="123">CB101*$E101*$F101*$H101*$K101*$CC$11</f>
        <v>0</v>
      </c>
      <c r="CD101" s="45"/>
      <c r="CE101" s="43">
        <f t="shared" ref="CE101:CE110" si="124">CD101*$E101*$F101*$H101*$K101*$CE$11</f>
        <v>0</v>
      </c>
      <c r="CF101" s="45"/>
      <c r="CG101" s="43">
        <f t="shared" ref="CG101:CG110" si="125">CF101*$E101*$F101*$H101*$K101*$CG$11</f>
        <v>0</v>
      </c>
      <c r="CH101" s="45"/>
      <c r="CI101" s="43">
        <f t="shared" ref="CI101:CI110" si="126">CH101*$E101*$F101*$H101*$K101*$CI$11</f>
        <v>0</v>
      </c>
      <c r="CJ101" s="43">
        <v>0</v>
      </c>
      <c r="CK101" s="43">
        <v>0</v>
      </c>
      <c r="CL101" s="45"/>
      <c r="CM101" s="43">
        <f t="shared" ref="CM101:CM110" si="127">CL101*$E101*$F101*$H101*$K101*$CM$11</f>
        <v>0</v>
      </c>
      <c r="CN101" s="45"/>
      <c r="CO101" s="43">
        <f t="shared" ref="CO101:CO110" si="128">CN101*$E101*$F101*$H101*$K101*$CO$11</f>
        <v>0</v>
      </c>
      <c r="CP101" s="45"/>
      <c r="CQ101" s="43">
        <f t="shared" ref="CQ101:CQ110" si="129">CP101*$E101*$F101*$H101*$K101*$CQ$11</f>
        <v>0</v>
      </c>
      <c r="CR101" s="45"/>
      <c r="CS101" s="43">
        <f t="shared" ref="CS101:CS110" si="130">CR101*$E101*$F101*$H101*$K101*$CS$11</f>
        <v>0</v>
      </c>
      <c r="CT101" s="45"/>
      <c r="CU101" s="43">
        <f t="shared" ref="CU101:CU110" si="131">CT101*$E101*$F101*$H101*$K101*$CU$11</f>
        <v>0</v>
      </c>
      <c r="CV101" s="45"/>
      <c r="CW101" s="43">
        <f t="shared" ref="CW101:CW110" si="132">CV101*$E101*$F101*$H101*$L101*$CW$11</f>
        <v>0</v>
      </c>
      <c r="CX101" s="45"/>
      <c r="CY101" s="43">
        <f t="shared" ref="CY101:CY110" si="133">CX101*$E101*$F101*$H101*$M101*$CY$11</f>
        <v>0</v>
      </c>
      <c r="CZ101" s="44"/>
      <c r="DA101" s="43">
        <f t="shared" ref="DA101:DA110" si="134">CZ101*E101*F101*H101</f>
        <v>0</v>
      </c>
      <c r="DB101" s="44"/>
      <c r="DC101" s="43">
        <f>DB101*E101*F101*H101*K101</f>
        <v>0</v>
      </c>
      <c r="DD101" s="49">
        <f t="shared" si="90"/>
        <v>1</v>
      </c>
      <c r="DE101" s="49">
        <f t="shared" si="90"/>
        <v>44480.799999999996</v>
      </c>
    </row>
    <row r="102" spans="1:109" ht="30" x14ac:dyDescent="0.25">
      <c r="A102" s="23"/>
      <c r="B102" s="23">
        <v>66</v>
      </c>
      <c r="C102" s="108" t="s">
        <v>268</v>
      </c>
      <c r="D102" s="65" t="s">
        <v>269</v>
      </c>
      <c r="E102" s="38">
        <v>13520</v>
      </c>
      <c r="F102" s="39">
        <v>2.48</v>
      </c>
      <c r="G102" s="76"/>
      <c r="H102" s="41">
        <v>1</v>
      </c>
      <c r="I102" s="96"/>
      <c r="J102" s="38">
        <v>1.4</v>
      </c>
      <c r="K102" s="38">
        <v>1.68</v>
      </c>
      <c r="L102" s="38">
        <v>2.23</v>
      </c>
      <c r="M102" s="42">
        <v>2.57</v>
      </c>
      <c r="N102" s="77"/>
      <c r="O102" s="43">
        <f t="shared" si="92"/>
        <v>0</v>
      </c>
      <c r="P102" s="45"/>
      <c r="Q102" s="43">
        <f t="shared" si="93"/>
        <v>0</v>
      </c>
      <c r="R102" s="45"/>
      <c r="S102" s="44">
        <f t="shared" si="94"/>
        <v>0</v>
      </c>
      <c r="T102" s="44"/>
      <c r="U102" s="43">
        <f t="shared" si="95"/>
        <v>0</v>
      </c>
      <c r="V102" s="45"/>
      <c r="W102" s="43">
        <f t="shared" si="96"/>
        <v>0</v>
      </c>
      <c r="X102" s="45"/>
      <c r="Y102" s="44">
        <f t="shared" si="97"/>
        <v>0</v>
      </c>
      <c r="Z102" s="78"/>
      <c r="AA102" s="43">
        <f t="shared" si="98"/>
        <v>0</v>
      </c>
      <c r="AB102" s="45"/>
      <c r="AC102" s="43">
        <f t="shared" si="99"/>
        <v>0</v>
      </c>
      <c r="AD102" s="45"/>
      <c r="AE102" s="43">
        <f t="shared" si="100"/>
        <v>0</v>
      </c>
      <c r="AF102" s="43">
        <v>0</v>
      </c>
      <c r="AG102" s="43">
        <v>0</v>
      </c>
      <c r="AH102" s="45"/>
      <c r="AI102" s="43">
        <f t="shared" si="101"/>
        <v>0</v>
      </c>
      <c r="AJ102" s="45">
        <v>2</v>
      </c>
      <c r="AK102" s="43">
        <f t="shared" si="102"/>
        <v>112659.45599999999</v>
      </c>
      <c r="AL102" s="45"/>
      <c r="AM102" s="43">
        <f t="shared" si="103"/>
        <v>0</v>
      </c>
      <c r="AN102" s="78"/>
      <c r="AO102" s="43">
        <f t="shared" si="104"/>
        <v>0</v>
      </c>
      <c r="AP102" s="45"/>
      <c r="AQ102" s="44">
        <f t="shared" si="105"/>
        <v>0</v>
      </c>
      <c r="AR102" s="45"/>
      <c r="AS102" s="43">
        <f t="shared" si="106"/>
        <v>0</v>
      </c>
      <c r="AT102" s="45"/>
      <c r="AU102" s="43">
        <f t="shared" si="107"/>
        <v>0</v>
      </c>
      <c r="AV102" s="45"/>
      <c r="AW102" s="43">
        <f t="shared" si="108"/>
        <v>0</v>
      </c>
      <c r="AX102" s="45"/>
      <c r="AY102" s="43">
        <f t="shared" si="109"/>
        <v>0</v>
      </c>
      <c r="AZ102" s="45"/>
      <c r="BA102" s="43">
        <f t="shared" si="110"/>
        <v>0</v>
      </c>
      <c r="BB102" s="45"/>
      <c r="BC102" s="43">
        <f t="shared" si="111"/>
        <v>0</v>
      </c>
      <c r="BD102" s="45"/>
      <c r="BE102" s="43">
        <f t="shared" si="112"/>
        <v>0</v>
      </c>
      <c r="BF102" s="45"/>
      <c r="BG102" s="43">
        <f t="shared" si="113"/>
        <v>0</v>
      </c>
      <c r="BH102" s="45"/>
      <c r="BI102" s="43">
        <f t="shared" si="114"/>
        <v>0</v>
      </c>
      <c r="BJ102" s="45"/>
      <c r="BK102" s="43">
        <f t="shared" si="115"/>
        <v>0</v>
      </c>
      <c r="BL102" s="45"/>
      <c r="BM102" s="43">
        <f t="shared" si="116"/>
        <v>0</v>
      </c>
      <c r="BN102" s="45"/>
      <c r="BO102" s="43">
        <f t="shared" si="117"/>
        <v>0</v>
      </c>
      <c r="BP102" s="45"/>
      <c r="BQ102" s="43">
        <f t="shared" si="118"/>
        <v>0</v>
      </c>
      <c r="BR102" s="86"/>
      <c r="BS102" s="43">
        <f t="shared" si="119"/>
        <v>0</v>
      </c>
      <c r="BT102" s="45"/>
      <c r="BU102" s="43">
        <f t="shared" si="120"/>
        <v>0</v>
      </c>
      <c r="BV102" s="45"/>
      <c r="BW102" s="43">
        <f t="shared" si="121"/>
        <v>0</v>
      </c>
      <c r="BX102" s="72"/>
      <c r="BY102" s="43">
        <f t="shared" si="122"/>
        <v>0</v>
      </c>
      <c r="BZ102" s="47">
        <v>0</v>
      </c>
      <c r="CA102" s="47">
        <v>0</v>
      </c>
      <c r="CB102" s="45"/>
      <c r="CC102" s="43">
        <f t="shared" si="123"/>
        <v>0</v>
      </c>
      <c r="CD102" s="45"/>
      <c r="CE102" s="43">
        <f t="shared" si="124"/>
        <v>0</v>
      </c>
      <c r="CF102" s="45"/>
      <c r="CG102" s="43">
        <f t="shared" si="125"/>
        <v>0</v>
      </c>
      <c r="CH102" s="45"/>
      <c r="CI102" s="43">
        <f t="shared" si="126"/>
        <v>0</v>
      </c>
      <c r="CJ102" s="43">
        <v>0</v>
      </c>
      <c r="CK102" s="43">
        <v>0</v>
      </c>
      <c r="CL102" s="45"/>
      <c r="CM102" s="43">
        <f t="shared" si="127"/>
        <v>0</v>
      </c>
      <c r="CN102" s="45"/>
      <c r="CO102" s="43">
        <f t="shared" si="128"/>
        <v>0</v>
      </c>
      <c r="CP102" s="45"/>
      <c r="CQ102" s="43">
        <f t="shared" si="129"/>
        <v>0</v>
      </c>
      <c r="CR102" s="45"/>
      <c r="CS102" s="43">
        <f t="shared" si="130"/>
        <v>0</v>
      </c>
      <c r="CT102" s="45"/>
      <c r="CU102" s="43">
        <f t="shared" si="131"/>
        <v>0</v>
      </c>
      <c r="CV102" s="45"/>
      <c r="CW102" s="43">
        <f t="shared" si="132"/>
        <v>0</v>
      </c>
      <c r="CX102" s="45"/>
      <c r="CY102" s="43">
        <f t="shared" si="133"/>
        <v>0</v>
      </c>
      <c r="CZ102" s="44"/>
      <c r="DA102" s="43">
        <f t="shared" si="134"/>
        <v>0</v>
      </c>
      <c r="DB102" s="44"/>
      <c r="DC102" s="43"/>
      <c r="DD102" s="49">
        <f t="shared" si="90"/>
        <v>2</v>
      </c>
      <c r="DE102" s="49">
        <f t="shared" si="90"/>
        <v>112659.45599999999</v>
      </c>
    </row>
    <row r="103" spans="1:109" ht="60" x14ac:dyDescent="0.25">
      <c r="A103" s="23"/>
      <c r="B103" s="23">
        <v>67</v>
      </c>
      <c r="C103" s="108" t="s">
        <v>270</v>
      </c>
      <c r="D103" s="37" t="s">
        <v>271</v>
      </c>
      <c r="E103" s="38">
        <v>13520</v>
      </c>
      <c r="F103" s="39">
        <v>0.76</v>
      </c>
      <c r="G103" s="39"/>
      <c r="H103" s="40">
        <v>1</v>
      </c>
      <c r="I103" s="41"/>
      <c r="J103" s="38">
        <v>1.4</v>
      </c>
      <c r="K103" s="38">
        <v>1.68</v>
      </c>
      <c r="L103" s="38">
        <v>2.23</v>
      </c>
      <c r="M103" s="42">
        <v>2.57</v>
      </c>
      <c r="N103" s="77"/>
      <c r="O103" s="43">
        <f t="shared" si="92"/>
        <v>0</v>
      </c>
      <c r="P103" s="45"/>
      <c r="Q103" s="43">
        <f t="shared" si="93"/>
        <v>0</v>
      </c>
      <c r="R103" s="45"/>
      <c r="S103" s="44">
        <f t="shared" si="94"/>
        <v>0</v>
      </c>
      <c r="T103" s="44">
        <v>137</v>
      </c>
      <c r="U103" s="43">
        <f t="shared" si="95"/>
        <v>1970783.3599999996</v>
      </c>
      <c r="V103" s="45"/>
      <c r="W103" s="43">
        <f t="shared" si="96"/>
        <v>0</v>
      </c>
      <c r="X103" s="45"/>
      <c r="Y103" s="44">
        <f t="shared" si="97"/>
        <v>0</v>
      </c>
      <c r="Z103" s="78"/>
      <c r="AA103" s="43">
        <f t="shared" si="98"/>
        <v>0</v>
      </c>
      <c r="AB103" s="45"/>
      <c r="AC103" s="43">
        <f t="shared" si="99"/>
        <v>0</v>
      </c>
      <c r="AD103" s="45"/>
      <c r="AE103" s="43">
        <f t="shared" si="100"/>
        <v>0</v>
      </c>
      <c r="AF103" s="43">
        <v>0</v>
      </c>
      <c r="AG103" s="43">
        <v>0</v>
      </c>
      <c r="AH103" s="45"/>
      <c r="AI103" s="43">
        <f t="shared" si="101"/>
        <v>0</v>
      </c>
      <c r="AJ103" s="44">
        <v>47</v>
      </c>
      <c r="AK103" s="43">
        <f t="shared" si="102"/>
        <v>811329.79200000002</v>
      </c>
      <c r="AL103" s="45"/>
      <c r="AM103" s="43">
        <f t="shared" si="103"/>
        <v>0</v>
      </c>
      <c r="AN103" s="78"/>
      <c r="AO103" s="43">
        <f t="shared" si="104"/>
        <v>0</v>
      </c>
      <c r="AP103" s="45"/>
      <c r="AQ103" s="44">
        <f t="shared" si="105"/>
        <v>0</v>
      </c>
      <c r="AR103" s="45"/>
      <c r="AS103" s="43">
        <f t="shared" si="106"/>
        <v>0</v>
      </c>
      <c r="AT103" s="45"/>
      <c r="AU103" s="43">
        <f t="shared" si="107"/>
        <v>0</v>
      </c>
      <c r="AV103" s="45"/>
      <c r="AW103" s="43">
        <f t="shared" si="108"/>
        <v>0</v>
      </c>
      <c r="AX103" s="45"/>
      <c r="AY103" s="43">
        <f t="shared" si="109"/>
        <v>0</v>
      </c>
      <c r="AZ103" s="45"/>
      <c r="BA103" s="43">
        <f t="shared" si="110"/>
        <v>0</v>
      </c>
      <c r="BB103" s="45"/>
      <c r="BC103" s="43">
        <f t="shared" si="111"/>
        <v>0</v>
      </c>
      <c r="BD103" s="45"/>
      <c r="BE103" s="43">
        <f t="shared" si="112"/>
        <v>0</v>
      </c>
      <c r="BF103" s="45"/>
      <c r="BG103" s="43">
        <f t="shared" si="113"/>
        <v>0</v>
      </c>
      <c r="BH103" s="45"/>
      <c r="BI103" s="43">
        <f t="shared" si="114"/>
        <v>0</v>
      </c>
      <c r="BJ103" s="45"/>
      <c r="BK103" s="43">
        <f t="shared" si="115"/>
        <v>0</v>
      </c>
      <c r="BL103" s="45"/>
      <c r="BM103" s="43">
        <f t="shared" si="116"/>
        <v>0</v>
      </c>
      <c r="BN103" s="45"/>
      <c r="BO103" s="43">
        <f t="shared" si="117"/>
        <v>0</v>
      </c>
      <c r="BP103" s="45"/>
      <c r="BQ103" s="43">
        <f t="shared" si="118"/>
        <v>0</v>
      </c>
      <c r="BR103" s="86"/>
      <c r="BS103" s="43">
        <f t="shared" si="119"/>
        <v>0</v>
      </c>
      <c r="BT103" s="45"/>
      <c r="BU103" s="43">
        <f t="shared" si="120"/>
        <v>0</v>
      </c>
      <c r="BV103" s="45"/>
      <c r="BW103" s="43">
        <f t="shared" si="121"/>
        <v>0</v>
      </c>
      <c r="BX103" s="72"/>
      <c r="BY103" s="43">
        <f t="shared" si="122"/>
        <v>0</v>
      </c>
      <c r="BZ103" s="47">
        <v>0</v>
      </c>
      <c r="CA103" s="47">
        <v>0</v>
      </c>
      <c r="CB103" s="45"/>
      <c r="CC103" s="43">
        <f t="shared" si="123"/>
        <v>0</v>
      </c>
      <c r="CD103" s="45">
        <v>4</v>
      </c>
      <c r="CE103" s="43">
        <f t="shared" si="124"/>
        <v>69049.343999999997</v>
      </c>
      <c r="CF103" s="45"/>
      <c r="CG103" s="43">
        <f t="shared" si="125"/>
        <v>0</v>
      </c>
      <c r="CH103" s="45"/>
      <c r="CI103" s="43">
        <f t="shared" si="126"/>
        <v>0</v>
      </c>
      <c r="CJ103" s="43">
        <v>0</v>
      </c>
      <c r="CK103" s="43">
        <v>0</v>
      </c>
      <c r="CL103" s="45"/>
      <c r="CM103" s="43">
        <f t="shared" si="127"/>
        <v>0</v>
      </c>
      <c r="CN103" s="45"/>
      <c r="CO103" s="43">
        <f t="shared" si="128"/>
        <v>0</v>
      </c>
      <c r="CP103" s="45"/>
      <c r="CQ103" s="43">
        <f t="shared" si="129"/>
        <v>0</v>
      </c>
      <c r="CR103" s="45"/>
      <c r="CS103" s="43">
        <f t="shared" si="130"/>
        <v>0</v>
      </c>
      <c r="CT103" s="45"/>
      <c r="CU103" s="43">
        <f t="shared" si="131"/>
        <v>0</v>
      </c>
      <c r="CV103" s="45"/>
      <c r="CW103" s="43">
        <f t="shared" si="132"/>
        <v>0</v>
      </c>
      <c r="CX103" s="45"/>
      <c r="CY103" s="43">
        <f t="shared" si="133"/>
        <v>0</v>
      </c>
      <c r="CZ103" s="44"/>
      <c r="DA103" s="43">
        <f t="shared" si="134"/>
        <v>0</v>
      </c>
      <c r="DB103" s="44"/>
      <c r="DC103" s="43"/>
      <c r="DD103" s="49">
        <f t="shared" si="90"/>
        <v>188</v>
      </c>
      <c r="DE103" s="49">
        <f t="shared" si="90"/>
        <v>2851162.4959999998</v>
      </c>
    </row>
    <row r="104" spans="1:109" ht="60" x14ac:dyDescent="0.25">
      <c r="A104" s="23"/>
      <c r="B104" s="23">
        <v>68</v>
      </c>
      <c r="C104" s="108" t="s">
        <v>272</v>
      </c>
      <c r="D104" s="37" t="s">
        <v>273</v>
      </c>
      <c r="E104" s="38">
        <v>13520</v>
      </c>
      <c r="F104" s="39">
        <v>1.06</v>
      </c>
      <c r="G104" s="39"/>
      <c r="H104" s="40">
        <v>1</v>
      </c>
      <c r="I104" s="41"/>
      <c r="J104" s="38">
        <v>1.4</v>
      </c>
      <c r="K104" s="38">
        <v>1.68</v>
      </c>
      <c r="L104" s="38">
        <v>2.23</v>
      </c>
      <c r="M104" s="42">
        <v>2.57</v>
      </c>
      <c r="N104" s="77"/>
      <c r="O104" s="43">
        <f t="shared" si="92"/>
        <v>0</v>
      </c>
      <c r="P104" s="45"/>
      <c r="Q104" s="43">
        <f t="shared" si="93"/>
        <v>0</v>
      </c>
      <c r="R104" s="45"/>
      <c r="S104" s="44">
        <f t="shared" si="94"/>
        <v>0</v>
      </c>
      <c r="T104" s="44">
        <v>141</v>
      </c>
      <c r="U104" s="43">
        <f t="shared" si="95"/>
        <v>2828978.88</v>
      </c>
      <c r="V104" s="45"/>
      <c r="W104" s="43">
        <f t="shared" si="96"/>
        <v>0</v>
      </c>
      <c r="X104" s="45"/>
      <c r="Y104" s="44">
        <f t="shared" si="97"/>
        <v>0</v>
      </c>
      <c r="Z104" s="78"/>
      <c r="AA104" s="43">
        <f t="shared" si="98"/>
        <v>0</v>
      </c>
      <c r="AB104" s="45"/>
      <c r="AC104" s="43">
        <f t="shared" si="99"/>
        <v>0</v>
      </c>
      <c r="AD104" s="45"/>
      <c r="AE104" s="43">
        <f t="shared" si="100"/>
        <v>0</v>
      </c>
      <c r="AF104" s="43">
        <v>0</v>
      </c>
      <c r="AG104" s="43">
        <v>0</v>
      </c>
      <c r="AH104" s="45"/>
      <c r="AI104" s="43">
        <f t="shared" si="101"/>
        <v>0</v>
      </c>
      <c r="AJ104" s="44">
        <v>28</v>
      </c>
      <c r="AK104" s="43">
        <f t="shared" si="102"/>
        <v>674139.64800000004</v>
      </c>
      <c r="AL104" s="45"/>
      <c r="AM104" s="43">
        <f t="shared" si="103"/>
        <v>0</v>
      </c>
      <c r="AN104" s="78"/>
      <c r="AO104" s="43">
        <f t="shared" si="104"/>
        <v>0</v>
      </c>
      <c r="AP104" s="45"/>
      <c r="AQ104" s="44">
        <f t="shared" si="105"/>
        <v>0</v>
      </c>
      <c r="AR104" s="45"/>
      <c r="AS104" s="43">
        <f t="shared" si="106"/>
        <v>0</v>
      </c>
      <c r="AT104" s="45"/>
      <c r="AU104" s="43">
        <f t="shared" si="107"/>
        <v>0</v>
      </c>
      <c r="AV104" s="45"/>
      <c r="AW104" s="43">
        <f t="shared" si="108"/>
        <v>0</v>
      </c>
      <c r="AX104" s="45"/>
      <c r="AY104" s="43">
        <f t="shared" si="109"/>
        <v>0</v>
      </c>
      <c r="AZ104" s="45"/>
      <c r="BA104" s="43">
        <f t="shared" si="110"/>
        <v>0</v>
      </c>
      <c r="BB104" s="45"/>
      <c r="BC104" s="43">
        <f t="shared" si="111"/>
        <v>0</v>
      </c>
      <c r="BD104" s="45"/>
      <c r="BE104" s="43">
        <f t="shared" si="112"/>
        <v>0</v>
      </c>
      <c r="BF104" s="45"/>
      <c r="BG104" s="43">
        <f t="shared" si="113"/>
        <v>0</v>
      </c>
      <c r="BH104" s="45"/>
      <c r="BI104" s="43">
        <f t="shared" si="114"/>
        <v>0</v>
      </c>
      <c r="BJ104" s="45"/>
      <c r="BK104" s="43">
        <f t="shared" si="115"/>
        <v>0</v>
      </c>
      <c r="BL104" s="45"/>
      <c r="BM104" s="43">
        <f t="shared" si="116"/>
        <v>0</v>
      </c>
      <c r="BN104" s="45"/>
      <c r="BO104" s="43">
        <f t="shared" si="117"/>
        <v>0</v>
      </c>
      <c r="BP104" s="45"/>
      <c r="BQ104" s="43">
        <f t="shared" si="118"/>
        <v>0</v>
      </c>
      <c r="BR104" s="86"/>
      <c r="BS104" s="43">
        <f t="shared" si="119"/>
        <v>0</v>
      </c>
      <c r="BT104" s="45"/>
      <c r="BU104" s="43">
        <f t="shared" si="120"/>
        <v>0</v>
      </c>
      <c r="BV104" s="45"/>
      <c r="BW104" s="43">
        <f t="shared" si="121"/>
        <v>0</v>
      </c>
      <c r="BX104" s="72"/>
      <c r="BY104" s="43">
        <f t="shared" si="122"/>
        <v>0</v>
      </c>
      <c r="BZ104" s="47">
        <v>0</v>
      </c>
      <c r="CA104" s="47">
        <v>0</v>
      </c>
      <c r="CB104" s="45"/>
      <c r="CC104" s="43">
        <f t="shared" si="123"/>
        <v>0</v>
      </c>
      <c r="CD104" s="45"/>
      <c r="CE104" s="43">
        <f t="shared" si="124"/>
        <v>0</v>
      </c>
      <c r="CF104" s="45"/>
      <c r="CG104" s="43">
        <f t="shared" si="125"/>
        <v>0</v>
      </c>
      <c r="CH104" s="45"/>
      <c r="CI104" s="43">
        <f t="shared" si="126"/>
        <v>0</v>
      </c>
      <c r="CJ104" s="43">
        <v>0</v>
      </c>
      <c r="CK104" s="43">
        <v>0</v>
      </c>
      <c r="CL104" s="45"/>
      <c r="CM104" s="43">
        <f t="shared" si="127"/>
        <v>0</v>
      </c>
      <c r="CN104" s="45"/>
      <c r="CO104" s="43">
        <f t="shared" si="128"/>
        <v>0</v>
      </c>
      <c r="CP104" s="45"/>
      <c r="CQ104" s="43">
        <f t="shared" si="129"/>
        <v>0</v>
      </c>
      <c r="CR104" s="45"/>
      <c r="CS104" s="43">
        <f t="shared" si="130"/>
        <v>0</v>
      </c>
      <c r="CT104" s="45"/>
      <c r="CU104" s="43">
        <f t="shared" si="131"/>
        <v>0</v>
      </c>
      <c r="CV104" s="45"/>
      <c r="CW104" s="43">
        <f t="shared" si="132"/>
        <v>0</v>
      </c>
      <c r="CX104" s="45">
        <v>6</v>
      </c>
      <c r="CY104" s="43">
        <f t="shared" si="133"/>
        <v>220987.10399999999</v>
      </c>
      <c r="CZ104" s="44"/>
      <c r="DA104" s="43">
        <f t="shared" si="134"/>
        <v>0</v>
      </c>
      <c r="DB104" s="44"/>
      <c r="DC104" s="43"/>
      <c r="DD104" s="49">
        <f t="shared" si="90"/>
        <v>175</v>
      </c>
      <c r="DE104" s="49">
        <f t="shared" si="90"/>
        <v>3724105.6319999998</v>
      </c>
    </row>
    <row r="105" spans="1:109" ht="60" x14ac:dyDescent="0.25">
      <c r="A105" s="23"/>
      <c r="B105" s="23">
        <v>69</v>
      </c>
      <c r="C105" s="108" t="s">
        <v>274</v>
      </c>
      <c r="D105" s="37" t="s">
        <v>275</v>
      </c>
      <c r="E105" s="38">
        <v>13520</v>
      </c>
      <c r="F105" s="39">
        <v>1.51</v>
      </c>
      <c r="G105" s="39"/>
      <c r="H105" s="40">
        <v>1</v>
      </c>
      <c r="I105" s="41"/>
      <c r="J105" s="38">
        <v>1.4</v>
      </c>
      <c r="K105" s="38">
        <v>1.68</v>
      </c>
      <c r="L105" s="38">
        <v>2.23</v>
      </c>
      <c r="M105" s="42">
        <v>2.57</v>
      </c>
      <c r="N105" s="77">
        <v>0</v>
      </c>
      <c r="O105" s="43">
        <f t="shared" si="92"/>
        <v>0</v>
      </c>
      <c r="P105" s="45">
        <v>0</v>
      </c>
      <c r="Q105" s="43">
        <f t="shared" si="93"/>
        <v>0</v>
      </c>
      <c r="R105" s="45"/>
      <c r="S105" s="44">
        <f t="shared" si="94"/>
        <v>0</v>
      </c>
      <c r="T105" s="44">
        <v>25</v>
      </c>
      <c r="U105" s="43">
        <f t="shared" si="95"/>
        <v>714532</v>
      </c>
      <c r="V105" s="45">
        <v>0</v>
      </c>
      <c r="W105" s="43">
        <f t="shared" si="96"/>
        <v>0</v>
      </c>
      <c r="X105" s="45"/>
      <c r="Y105" s="44">
        <f t="shared" si="97"/>
        <v>0</v>
      </c>
      <c r="Z105" s="78"/>
      <c r="AA105" s="43">
        <f t="shared" si="98"/>
        <v>0</v>
      </c>
      <c r="AB105" s="45">
        <v>0</v>
      </c>
      <c r="AC105" s="43">
        <f t="shared" si="99"/>
        <v>0</v>
      </c>
      <c r="AD105" s="45">
        <v>0</v>
      </c>
      <c r="AE105" s="43">
        <f t="shared" si="100"/>
        <v>0</v>
      </c>
      <c r="AF105" s="43">
        <v>0</v>
      </c>
      <c r="AG105" s="43">
        <v>0</v>
      </c>
      <c r="AH105" s="45"/>
      <c r="AI105" s="43">
        <f t="shared" si="101"/>
        <v>0</v>
      </c>
      <c r="AJ105" s="44">
        <v>48</v>
      </c>
      <c r="AK105" s="43">
        <f t="shared" si="102"/>
        <v>1646281.7279999999</v>
      </c>
      <c r="AL105" s="45">
        <v>0</v>
      </c>
      <c r="AM105" s="43">
        <f t="shared" si="103"/>
        <v>0</v>
      </c>
      <c r="AN105" s="78"/>
      <c r="AO105" s="43">
        <f t="shared" si="104"/>
        <v>0</v>
      </c>
      <c r="AP105" s="45"/>
      <c r="AQ105" s="44">
        <f t="shared" si="105"/>
        <v>0</v>
      </c>
      <c r="AR105" s="45">
        <v>0</v>
      </c>
      <c r="AS105" s="43">
        <f t="shared" si="106"/>
        <v>0</v>
      </c>
      <c r="AT105" s="45">
        <v>0</v>
      </c>
      <c r="AU105" s="43">
        <f t="shared" si="107"/>
        <v>0</v>
      </c>
      <c r="AV105" s="45"/>
      <c r="AW105" s="43">
        <f t="shared" si="108"/>
        <v>0</v>
      </c>
      <c r="AX105" s="45"/>
      <c r="AY105" s="43">
        <f t="shared" si="109"/>
        <v>0</v>
      </c>
      <c r="AZ105" s="45"/>
      <c r="BA105" s="43">
        <f t="shared" si="110"/>
        <v>0</v>
      </c>
      <c r="BB105" s="45">
        <v>0</v>
      </c>
      <c r="BC105" s="43">
        <f t="shared" si="111"/>
        <v>0</v>
      </c>
      <c r="BD105" s="45">
        <v>0</v>
      </c>
      <c r="BE105" s="43">
        <f t="shared" si="112"/>
        <v>0</v>
      </c>
      <c r="BF105" s="45">
        <v>0</v>
      </c>
      <c r="BG105" s="43">
        <f t="shared" si="113"/>
        <v>0</v>
      </c>
      <c r="BH105" s="45">
        <v>0</v>
      </c>
      <c r="BI105" s="43">
        <f t="shared" si="114"/>
        <v>0</v>
      </c>
      <c r="BJ105" s="45">
        <v>0</v>
      </c>
      <c r="BK105" s="43">
        <f t="shared" si="115"/>
        <v>0</v>
      </c>
      <c r="BL105" s="45"/>
      <c r="BM105" s="43">
        <f t="shared" si="116"/>
        <v>0</v>
      </c>
      <c r="BN105" s="45">
        <v>0</v>
      </c>
      <c r="BO105" s="43">
        <f t="shared" si="117"/>
        <v>0</v>
      </c>
      <c r="BP105" s="45">
        <v>0</v>
      </c>
      <c r="BQ105" s="43">
        <f t="shared" si="118"/>
        <v>0</v>
      </c>
      <c r="BR105" s="86">
        <v>0</v>
      </c>
      <c r="BS105" s="43">
        <f t="shared" si="119"/>
        <v>0</v>
      </c>
      <c r="BT105" s="45">
        <v>0</v>
      </c>
      <c r="BU105" s="43">
        <f t="shared" si="120"/>
        <v>0</v>
      </c>
      <c r="BV105" s="45">
        <v>0</v>
      </c>
      <c r="BW105" s="43">
        <f t="shared" si="121"/>
        <v>0</v>
      </c>
      <c r="BX105" s="72">
        <v>0</v>
      </c>
      <c r="BY105" s="43">
        <f t="shared" si="122"/>
        <v>0</v>
      </c>
      <c r="BZ105" s="47">
        <v>0</v>
      </c>
      <c r="CA105" s="47">
        <v>0</v>
      </c>
      <c r="CB105" s="45">
        <v>0</v>
      </c>
      <c r="CC105" s="43">
        <f t="shared" si="123"/>
        <v>0</v>
      </c>
      <c r="CD105" s="45"/>
      <c r="CE105" s="43">
        <f t="shared" si="124"/>
        <v>0</v>
      </c>
      <c r="CF105" s="45">
        <v>0</v>
      </c>
      <c r="CG105" s="43">
        <f t="shared" si="125"/>
        <v>0</v>
      </c>
      <c r="CH105" s="45">
        <v>0</v>
      </c>
      <c r="CI105" s="43">
        <f t="shared" si="126"/>
        <v>0</v>
      </c>
      <c r="CJ105" s="43">
        <v>0</v>
      </c>
      <c r="CK105" s="43">
        <v>0</v>
      </c>
      <c r="CL105" s="45">
        <v>0</v>
      </c>
      <c r="CM105" s="43">
        <f t="shared" si="127"/>
        <v>0</v>
      </c>
      <c r="CN105" s="45">
        <v>0</v>
      </c>
      <c r="CO105" s="43">
        <f t="shared" si="128"/>
        <v>0</v>
      </c>
      <c r="CP105" s="45"/>
      <c r="CQ105" s="43">
        <f t="shared" si="129"/>
        <v>0</v>
      </c>
      <c r="CR105" s="45"/>
      <c r="CS105" s="43">
        <f t="shared" si="130"/>
        <v>0</v>
      </c>
      <c r="CT105" s="45">
        <v>0</v>
      </c>
      <c r="CU105" s="43">
        <f t="shared" si="131"/>
        <v>0</v>
      </c>
      <c r="CV105" s="45">
        <v>0</v>
      </c>
      <c r="CW105" s="43">
        <f t="shared" si="132"/>
        <v>0</v>
      </c>
      <c r="CX105" s="45">
        <v>0</v>
      </c>
      <c r="CY105" s="43">
        <f t="shared" si="133"/>
        <v>0</v>
      </c>
      <c r="CZ105" s="44"/>
      <c r="DA105" s="43">
        <f t="shared" si="134"/>
        <v>0</v>
      </c>
      <c r="DB105" s="44"/>
      <c r="DC105" s="43"/>
      <c r="DD105" s="49">
        <f t="shared" si="90"/>
        <v>73</v>
      </c>
      <c r="DE105" s="49">
        <f t="shared" si="90"/>
        <v>2360813.7280000001</v>
      </c>
    </row>
    <row r="106" spans="1:109" ht="60" x14ac:dyDescent="0.25">
      <c r="A106" s="23"/>
      <c r="B106" s="23">
        <v>70</v>
      </c>
      <c r="C106" s="108" t="s">
        <v>276</v>
      </c>
      <c r="D106" s="37" t="s">
        <v>277</v>
      </c>
      <c r="E106" s="38">
        <v>13520</v>
      </c>
      <c r="F106" s="39">
        <v>2.4</v>
      </c>
      <c r="G106" s="39"/>
      <c r="H106" s="40">
        <v>1</v>
      </c>
      <c r="I106" s="41"/>
      <c r="J106" s="38">
        <v>1.4</v>
      </c>
      <c r="K106" s="38">
        <v>1.68</v>
      </c>
      <c r="L106" s="38">
        <v>2.23</v>
      </c>
      <c r="M106" s="42">
        <v>2.57</v>
      </c>
      <c r="N106" s="77"/>
      <c r="O106" s="43">
        <f t="shared" si="92"/>
        <v>0</v>
      </c>
      <c r="P106" s="45"/>
      <c r="Q106" s="43">
        <f t="shared" si="93"/>
        <v>0</v>
      </c>
      <c r="R106" s="45"/>
      <c r="S106" s="44">
        <f t="shared" si="94"/>
        <v>0</v>
      </c>
      <c r="T106" s="44">
        <v>107</v>
      </c>
      <c r="U106" s="43">
        <f t="shared" si="95"/>
        <v>4860710.3999999994</v>
      </c>
      <c r="V106" s="45"/>
      <c r="W106" s="43">
        <f t="shared" si="96"/>
        <v>0</v>
      </c>
      <c r="X106" s="45"/>
      <c r="Y106" s="44">
        <f t="shared" si="97"/>
        <v>0</v>
      </c>
      <c r="Z106" s="78"/>
      <c r="AA106" s="43">
        <f t="shared" si="98"/>
        <v>0</v>
      </c>
      <c r="AB106" s="45"/>
      <c r="AC106" s="43">
        <f t="shared" si="99"/>
        <v>0</v>
      </c>
      <c r="AD106" s="45"/>
      <c r="AE106" s="43">
        <f t="shared" si="100"/>
        <v>0</v>
      </c>
      <c r="AF106" s="43">
        <v>0</v>
      </c>
      <c r="AG106" s="43">
        <v>0</v>
      </c>
      <c r="AH106" s="45"/>
      <c r="AI106" s="43">
        <f t="shared" si="101"/>
        <v>0</v>
      </c>
      <c r="AJ106" s="44">
        <v>12</v>
      </c>
      <c r="AK106" s="43">
        <f t="shared" si="102"/>
        <v>654151.67999999993</v>
      </c>
      <c r="AL106" s="45"/>
      <c r="AM106" s="43">
        <f t="shared" si="103"/>
        <v>0</v>
      </c>
      <c r="AN106" s="78"/>
      <c r="AO106" s="43">
        <f t="shared" si="104"/>
        <v>0</v>
      </c>
      <c r="AP106" s="45"/>
      <c r="AQ106" s="44">
        <f t="shared" si="105"/>
        <v>0</v>
      </c>
      <c r="AR106" s="45"/>
      <c r="AS106" s="43">
        <f t="shared" si="106"/>
        <v>0</v>
      </c>
      <c r="AT106" s="45"/>
      <c r="AU106" s="43">
        <f t="shared" si="107"/>
        <v>0</v>
      </c>
      <c r="AV106" s="45"/>
      <c r="AW106" s="43">
        <f t="shared" si="108"/>
        <v>0</v>
      </c>
      <c r="AX106" s="45"/>
      <c r="AY106" s="43">
        <f t="shared" si="109"/>
        <v>0</v>
      </c>
      <c r="AZ106" s="45"/>
      <c r="BA106" s="43">
        <f t="shared" si="110"/>
        <v>0</v>
      </c>
      <c r="BB106" s="45"/>
      <c r="BC106" s="43">
        <f t="shared" si="111"/>
        <v>0</v>
      </c>
      <c r="BD106" s="45"/>
      <c r="BE106" s="43">
        <f t="shared" si="112"/>
        <v>0</v>
      </c>
      <c r="BF106" s="45"/>
      <c r="BG106" s="43">
        <f t="shared" si="113"/>
        <v>0</v>
      </c>
      <c r="BH106" s="45"/>
      <c r="BI106" s="43">
        <f t="shared" si="114"/>
        <v>0</v>
      </c>
      <c r="BJ106" s="45"/>
      <c r="BK106" s="43">
        <f t="shared" si="115"/>
        <v>0</v>
      </c>
      <c r="BL106" s="45"/>
      <c r="BM106" s="43">
        <f t="shared" si="116"/>
        <v>0</v>
      </c>
      <c r="BN106" s="45"/>
      <c r="BO106" s="43">
        <f t="shared" si="117"/>
        <v>0</v>
      </c>
      <c r="BP106" s="45"/>
      <c r="BQ106" s="43">
        <f t="shared" si="118"/>
        <v>0</v>
      </c>
      <c r="BR106" s="86"/>
      <c r="BS106" s="43">
        <f t="shared" si="119"/>
        <v>0</v>
      </c>
      <c r="BT106" s="45"/>
      <c r="BU106" s="43">
        <f t="shared" si="120"/>
        <v>0</v>
      </c>
      <c r="BV106" s="45"/>
      <c r="BW106" s="43">
        <f t="shared" si="121"/>
        <v>0</v>
      </c>
      <c r="BX106" s="72"/>
      <c r="BY106" s="43">
        <f t="shared" si="122"/>
        <v>0</v>
      </c>
      <c r="BZ106" s="47">
        <v>0</v>
      </c>
      <c r="CA106" s="47">
        <v>0</v>
      </c>
      <c r="CB106" s="45"/>
      <c r="CC106" s="43">
        <f t="shared" si="123"/>
        <v>0</v>
      </c>
      <c r="CD106" s="45"/>
      <c r="CE106" s="43">
        <f t="shared" si="124"/>
        <v>0</v>
      </c>
      <c r="CF106" s="45"/>
      <c r="CG106" s="43">
        <f t="shared" si="125"/>
        <v>0</v>
      </c>
      <c r="CH106" s="45"/>
      <c r="CI106" s="43">
        <f t="shared" si="126"/>
        <v>0</v>
      </c>
      <c r="CJ106" s="43">
        <v>0</v>
      </c>
      <c r="CK106" s="43">
        <v>0</v>
      </c>
      <c r="CL106" s="45"/>
      <c r="CM106" s="43">
        <f t="shared" si="127"/>
        <v>0</v>
      </c>
      <c r="CN106" s="45"/>
      <c r="CO106" s="43">
        <f t="shared" si="128"/>
        <v>0</v>
      </c>
      <c r="CP106" s="45"/>
      <c r="CQ106" s="43">
        <f t="shared" si="129"/>
        <v>0</v>
      </c>
      <c r="CR106" s="45"/>
      <c r="CS106" s="43">
        <f t="shared" si="130"/>
        <v>0</v>
      </c>
      <c r="CT106" s="45"/>
      <c r="CU106" s="43">
        <f t="shared" si="131"/>
        <v>0</v>
      </c>
      <c r="CV106" s="45"/>
      <c r="CW106" s="43">
        <f t="shared" si="132"/>
        <v>0</v>
      </c>
      <c r="CX106" s="45"/>
      <c r="CY106" s="43">
        <f t="shared" si="133"/>
        <v>0</v>
      </c>
      <c r="CZ106" s="44"/>
      <c r="DA106" s="43">
        <f t="shared" si="134"/>
        <v>0</v>
      </c>
      <c r="DB106" s="44"/>
      <c r="DC106" s="43"/>
      <c r="DD106" s="49">
        <f t="shared" si="90"/>
        <v>119</v>
      </c>
      <c r="DE106" s="49">
        <f t="shared" si="90"/>
        <v>5514862.0799999991</v>
      </c>
    </row>
    <row r="107" spans="1:109" ht="60" x14ac:dyDescent="0.25">
      <c r="A107" s="23"/>
      <c r="B107" s="23">
        <v>71</v>
      </c>
      <c r="C107" s="108" t="s">
        <v>278</v>
      </c>
      <c r="D107" s="37" t="s">
        <v>279</v>
      </c>
      <c r="E107" s="38">
        <v>13520</v>
      </c>
      <c r="F107" s="39">
        <v>4.26</v>
      </c>
      <c r="G107" s="39"/>
      <c r="H107" s="40">
        <v>1</v>
      </c>
      <c r="I107" s="41"/>
      <c r="J107" s="38">
        <v>1.4</v>
      </c>
      <c r="K107" s="38">
        <v>1.68</v>
      </c>
      <c r="L107" s="38">
        <v>2.23</v>
      </c>
      <c r="M107" s="42">
        <v>2.57</v>
      </c>
      <c r="N107" s="77"/>
      <c r="O107" s="43">
        <f t="shared" si="92"/>
        <v>0</v>
      </c>
      <c r="P107" s="45"/>
      <c r="Q107" s="43">
        <f t="shared" si="93"/>
        <v>0</v>
      </c>
      <c r="R107" s="45"/>
      <c r="S107" s="44">
        <f t="shared" si="94"/>
        <v>0</v>
      </c>
      <c r="T107" s="44">
        <v>122</v>
      </c>
      <c r="U107" s="43">
        <f t="shared" si="95"/>
        <v>9837260.1599999983</v>
      </c>
      <c r="V107" s="45"/>
      <c r="W107" s="43">
        <f t="shared" si="96"/>
        <v>0</v>
      </c>
      <c r="X107" s="45"/>
      <c r="Y107" s="44">
        <f t="shared" si="97"/>
        <v>0</v>
      </c>
      <c r="Z107" s="78"/>
      <c r="AA107" s="43">
        <f t="shared" si="98"/>
        <v>0</v>
      </c>
      <c r="AB107" s="45"/>
      <c r="AC107" s="43">
        <f t="shared" si="99"/>
        <v>0</v>
      </c>
      <c r="AD107" s="45"/>
      <c r="AE107" s="43">
        <f t="shared" si="100"/>
        <v>0</v>
      </c>
      <c r="AF107" s="43">
        <v>0</v>
      </c>
      <c r="AG107" s="43">
        <v>0</v>
      </c>
      <c r="AH107" s="45"/>
      <c r="AI107" s="43">
        <f t="shared" si="101"/>
        <v>0</v>
      </c>
      <c r="AJ107" s="44">
        <v>112</v>
      </c>
      <c r="AK107" s="43">
        <f t="shared" si="102"/>
        <v>10837112.831999999</v>
      </c>
      <c r="AL107" s="45"/>
      <c r="AM107" s="43">
        <f t="shared" si="103"/>
        <v>0</v>
      </c>
      <c r="AN107" s="78"/>
      <c r="AO107" s="43">
        <f t="shared" si="104"/>
        <v>0</v>
      </c>
      <c r="AP107" s="45"/>
      <c r="AQ107" s="44">
        <f t="shared" si="105"/>
        <v>0</v>
      </c>
      <c r="AR107" s="45"/>
      <c r="AS107" s="43">
        <f t="shared" si="106"/>
        <v>0</v>
      </c>
      <c r="AT107" s="45"/>
      <c r="AU107" s="43">
        <f t="shared" si="107"/>
        <v>0</v>
      </c>
      <c r="AV107" s="45"/>
      <c r="AW107" s="43">
        <f t="shared" si="108"/>
        <v>0</v>
      </c>
      <c r="AX107" s="45"/>
      <c r="AY107" s="43">
        <f t="shared" si="109"/>
        <v>0</v>
      </c>
      <c r="AZ107" s="45"/>
      <c r="BA107" s="43">
        <f t="shared" si="110"/>
        <v>0</v>
      </c>
      <c r="BB107" s="45"/>
      <c r="BC107" s="43">
        <f t="shared" si="111"/>
        <v>0</v>
      </c>
      <c r="BD107" s="45"/>
      <c r="BE107" s="43">
        <f t="shared" si="112"/>
        <v>0</v>
      </c>
      <c r="BF107" s="45"/>
      <c r="BG107" s="43">
        <f t="shared" si="113"/>
        <v>0</v>
      </c>
      <c r="BH107" s="45"/>
      <c r="BI107" s="43">
        <f t="shared" si="114"/>
        <v>0</v>
      </c>
      <c r="BJ107" s="45"/>
      <c r="BK107" s="43">
        <f t="shared" si="115"/>
        <v>0</v>
      </c>
      <c r="BL107" s="45"/>
      <c r="BM107" s="43">
        <f t="shared" si="116"/>
        <v>0</v>
      </c>
      <c r="BN107" s="45"/>
      <c r="BO107" s="43">
        <f t="shared" si="117"/>
        <v>0</v>
      </c>
      <c r="BP107" s="45"/>
      <c r="BQ107" s="43">
        <f t="shared" si="118"/>
        <v>0</v>
      </c>
      <c r="BR107" s="86"/>
      <c r="BS107" s="43">
        <f t="shared" si="119"/>
        <v>0</v>
      </c>
      <c r="BT107" s="45"/>
      <c r="BU107" s="43">
        <f t="shared" si="120"/>
        <v>0</v>
      </c>
      <c r="BV107" s="45"/>
      <c r="BW107" s="43">
        <f t="shared" si="121"/>
        <v>0</v>
      </c>
      <c r="BX107" s="72"/>
      <c r="BY107" s="43">
        <f t="shared" si="122"/>
        <v>0</v>
      </c>
      <c r="BZ107" s="47">
        <v>0</v>
      </c>
      <c r="CA107" s="47">
        <v>0</v>
      </c>
      <c r="CB107" s="45"/>
      <c r="CC107" s="43">
        <f t="shared" si="123"/>
        <v>0</v>
      </c>
      <c r="CD107" s="45"/>
      <c r="CE107" s="43">
        <f t="shared" si="124"/>
        <v>0</v>
      </c>
      <c r="CF107" s="45"/>
      <c r="CG107" s="43">
        <f t="shared" si="125"/>
        <v>0</v>
      </c>
      <c r="CH107" s="45"/>
      <c r="CI107" s="43">
        <f t="shared" si="126"/>
        <v>0</v>
      </c>
      <c r="CJ107" s="43">
        <v>0</v>
      </c>
      <c r="CK107" s="43">
        <v>0</v>
      </c>
      <c r="CL107" s="45"/>
      <c r="CM107" s="43">
        <f t="shared" si="127"/>
        <v>0</v>
      </c>
      <c r="CN107" s="45"/>
      <c r="CO107" s="43">
        <f t="shared" si="128"/>
        <v>0</v>
      </c>
      <c r="CP107" s="45"/>
      <c r="CQ107" s="43">
        <f t="shared" si="129"/>
        <v>0</v>
      </c>
      <c r="CR107" s="45"/>
      <c r="CS107" s="43">
        <f t="shared" si="130"/>
        <v>0</v>
      </c>
      <c r="CT107" s="45"/>
      <c r="CU107" s="43">
        <f t="shared" si="131"/>
        <v>0</v>
      </c>
      <c r="CV107" s="45"/>
      <c r="CW107" s="43">
        <f t="shared" si="132"/>
        <v>0</v>
      </c>
      <c r="CX107" s="45"/>
      <c r="CY107" s="43">
        <f t="shared" si="133"/>
        <v>0</v>
      </c>
      <c r="CZ107" s="44"/>
      <c r="DA107" s="43">
        <f t="shared" si="134"/>
        <v>0</v>
      </c>
      <c r="DB107" s="44"/>
      <c r="DC107" s="43"/>
      <c r="DD107" s="49">
        <f t="shared" si="90"/>
        <v>234</v>
      </c>
      <c r="DE107" s="49">
        <f t="shared" si="90"/>
        <v>20674372.991999999</v>
      </c>
    </row>
    <row r="108" spans="1:109" ht="60" x14ac:dyDescent="0.25">
      <c r="A108" s="23"/>
      <c r="B108" s="23">
        <v>72</v>
      </c>
      <c r="C108" s="108" t="s">
        <v>280</v>
      </c>
      <c r="D108" s="37" t="s">
        <v>281</v>
      </c>
      <c r="E108" s="38">
        <v>13520</v>
      </c>
      <c r="F108" s="39">
        <v>7.09</v>
      </c>
      <c r="G108" s="39"/>
      <c r="H108" s="40">
        <v>1</v>
      </c>
      <c r="I108" s="41"/>
      <c r="J108" s="38">
        <v>1.4</v>
      </c>
      <c r="K108" s="38">
        <v>1.68</v>
      </c>
      <c r="L108" s="38">
        <v>2.23</v>
      </c>
      <c r="M108" s="42">
        <v>2.57</v>
      </c>
      <c r="N108" s="77"/>
      <c r="O108" s="43">
        <f t="shared" si="92"/>
        <v>0</v>
      </c>
      <c r="P108" s="45"/>
      <c r="Q108" s="43">
        <f t="shared" si="93"/>
        <v>0</v>
      </c>
      <c r="R108" s="45"/>
      <c r="S108" s="44">
        <f t="shared" si="94"/>
        <v>0</v>
      </c>
      <c r="T108" s="44">
        <v>59</v>
      </c>
      <c r="U108" s="43">
        <f t="shared" si="95"/>
        <v>7917771.6799999997</v>
      </c>
      <c r="V108" s="45"/>
      <c r="W108" s="43">
        <f t="shared" si="96"/>
        <v>0</v>
      </c>
      <c r="X108" s="45"/>
      <c r="Y108" s="44">
        <f t="shared" si="97"/>
        <v>0</v>
      </c>
      <c r="Z108" s="78"/>
      <c r="AA108" s="43">
        <f t="shared" si="98"/>
        <v>0</v>
      </c>
      <c r="AB108" s="45"/>
      <c r="AC108" s="43">
        <f t="shared" si="99"/>
        <v>0</v>
      </c>
      <c r="AD108" s="45"/>
      <c r="AE108" s="43">
        <f t="shared" si="100"/>
        <v>0</v>
      </c>
      <c r="AF108" s="43">
        <v>0</v>
      </c>
      <c r="AG108" s="43">
        <v>0</v>
      </c>
      <c r="AH108" s="45"/>
      <c r="AI108" s="43">
        <f t="shared" si="101"/>
        <v>0</v>
      </c>
      <c r="AJ108" s="44">
        <v>38</v>
      </c>
      <c r="AK108" s="43">
        <f t="shared" si="102"/>
        <v>6119498.1119999997</v>
      </c>
      <c r="AL108" s="45"/>
      <c r="AM108" s="43">
        <f t="shared" si="103"/>
        <v>0</v>
      </c>
      <c r="AN108" s="78"/>
      <c r="AO108" s="43">
        <f t="shared" si="104"/>
        <v>0</v>
      </c>
      <c r="AP108" s="45"/>
      <c r="AQ108" s="44">
        <f t="shared" si="105"/>
        <v>0</v>
      </c>
      <c r="AR108" s="45"/>
      <c r="AS108" s="43">
        <f t="shared" si="106"/>
        <v>0</v>
      </c>
      <c r="AT108" s="45"/>
      <c r="AU108" s="43">
        <f t="shared" si="107"/>
        <v>0</v>
      </c>
      <c r="AV108" s="45"/>
      <c r="AW108" s="43">
        <f t="shared" si="108"/>
        <v>0</v>
      </c>
      <c r="AX108" s="45"/>
      <c r="AY108" s="43">
        <f t="shared" si="109"/>
        <v>0</v>
      </c>
      <c r="AZ108" s="45"/>
      <c r="BA108" s="43">
        <f t="shared" si="110"/>
        <v>0</v>
      </c>
      <c r="BB108" s="45"/>
      <c r="BC108" s="43">
        <f t="shared" si="111"/>
        <v>0</v>
      </c>
      <c r="BD108" s="45"/>
      <c r="BE108" s="43">
        <f t="shared" si="112"/>
        <v>0</v>
      </c>
      <c r="BF108" s="45"/>
      <c r="BG108" s="43">
        <f t="shared" si="113"/>
        <v>0</v>
      </c>
      <c r="BH108" s="45"/>
      <c r="BI108" s="43">
        <f t="shared" si="114"/>
        <v>0</v>
      </c>
      <c r="BJ108" s="45"/>
      <c r="BK108" s="43">
        <f t="shared" si="115"/>
        <v>0</v>
      </c>
      <c r="BL108" s="45"/>
      <c r="BM108" s="43">
        <f t="shared" si="116"/>
        <v>0</v>
      </c>
      <c r="BN108" s="45"/>
      <c r="BO108" s="43">
        <f t="shared" si="117"/>
        <v>0</v>
      </c>
      <c r="BP108" s="45"/>
      <c r="BQ108" s="43">
        <f t="shared" si="118"/>
        <v>0</v>
      </c>
      <c r="BR108" s="86"/>
      <c r="BS108" s="43">
        <f t="shared" si="119"/>
        <v>0</v>
      </c>
      <c r="BT108" s="45"/>
      <c r="BU108" s="43">
        <f t="shared" si="120"/>
        <v>0</v>
      </c>
      <c r="BV108" s="45"/>
      <c r="BW108" s="43">
        <f t="shared" si="121"/>
        <v>0</v>
      </c>
      <c r="BX108" s="72"/>
      <c r="BY108" s="43">
        <f t="shared" si="122"/>
        <v>0</v>
      </c>
      <c r="BZ108" s="47">
        <v>0</v>
      </c>
      <c r="CA108" s="47">
        <v>0</v>
      </c>
      <c r="CB108" s="45"/>
      <c r="CC108" s="43">
        <f t="shared" si="123"/>
        <v>0</v>
      </c>
      <c r="CD108" s="45"/>
      <c r="CE108" s="43">
        <f t="shared" si="124"/>
        <v>0</v>
      </c>
      <c r="CF108" s="45"/>
      <c r="CG108" s="43">
        <f t="shared" si="125"/>
        <v>0</v>
      </c>
      <c r="CH108" s="45"/>
      <c r="CI108" s="43">
        <f t="shared" si="126"/>
        <v>0</v>
      </c>
      <c r="CJ108" s="43">
        <v>0</v>
      </c>
      <c r="CK108" s="43">
        <v>0</v>
      </c>
      <c r="CL108" s="45"/>
      <c r="CM108" s="43">
        <f t="shared" si="127"/>
        <v>0</v>
      </c>
      <c r="CN108" s="45"/>
      <c r="CO108" s="43">
        <f t="shared" si="128"/>
        <v>0</v>
      </c>
      <c r="CP108" s="45"/>
      <c r="CQ108" s="43">
        <f t="shared" si="129"/>
        <v>0</v>
      </c>
      <c r="CR108" s="45"/>
      <c r="CS108" s="43">
        <f t="shared" si="130"/>
        <v>0</v>
      </c>
      <c r="CT108" s="45"/>
      <c r="CU108" s="43">
        <f t="shared" si="131"/>
        <v>0</v>
      </c>
      <c r="CV108" s="45"/>
      <c r="CW108" s="43">
        <f t="shared" si="132"/>
        <v>0</v>
      </c>
      <c r="CX108" s="45"/>
      <c r="CY108" s="43">
        <f t="shared" si="133"/>
        <v>0</v>
      </c>
      <c r="CZ108" s="44"/>
      <c r="DA108" s="43">
        <f t="shared" si="134"/>
        <v>0</v>
      </c>
      <c r="DB108" s="44"/>
      <c r="DC108" s="43"/>
      <c r="DD108" s="49">
        <f t="shared" si="90"/>
        <v>97</v>
      </c>
      <c r="DE108" s="49">
        <f t="shared" si="90"/>
        <v>14037269.791999999</v>
      </c>
    </row>
    <row r="109" spans="1:109" ht="60" x14ac:dyDescent="0.25">
      <c r="A109" s="23"/>
      <c r="B109" s="23">
        <v>73</v>
      </c>
      <c r="C109" s="108" t="s">
        <v>282</v>
      </c>
      <c r="D109" s="37" t="s">
        <v>283</v>
      </c>
      <c r="E109" s="38">
        <v>13520</v>
      </c>
      <c r="F109" s="39">
        <v>9.4600000000000009</v>
      </c>
      <c r="G109" s="39"/>
      <c r="H109" s="40">
        <v>1</v>
      </c>
      <c r="I109" s="41"/>
      <c r="J109" s="38">
        <v>1.4</v>
      </c>
      <c r="K109" s="38">
        <v>1.68</v>
      </c>
      <c r="L109" s="38">
        <v>2.23</v>
      </c>
      <c r="M109" s="42">
        <v>2.57</v>
      </c>
      <c r="N109" s="77"/>
      <c r="O109" s="43">
        <f t="shared" si="92"/>
        <v>0</v>
      </c>
      <c r="P109" s="45"/>
      <c r="Q109" s="43">
        <f t="shared" si="93"/>
        <v>0</v>
      </c>
      <c r="R109" s="45"/>
      <c r="S109" s="44">
        <f t="shared" si="94"/>
        <v>0</v>
      </c>
      <c r="T109" s="44">
        <v>1</v>
      </c>
      <c r="U109" s="43">
        <f t="shared" si="95"/>
        <v>179058.88</v>
      </c>
      <c r="V109" s="45"/>
      <c r="W109" s="43">
        <f t="shared" si="96"/>
        <v>0</v>
      </c>
      <c r="X109" s="45"/>
      <c r="Y109" s="44">
        <f t="shared" si="97"/>
        <v>0</v>
      </c>
      <c r="Z109" s="78"/>
      <c r="AA109" s="43">
        <f t="shared" si="98"/>
        <v>0</v>
      </c>
      <c r="AB109" s="45"/>
      <c r="AC109" s="43">
        <f t="shared" si="99"/>
        <v>0</v>
      </c>
      <c r="AD109" s="45"/>
      <c r="AE109" s="43">
        <f t="shared" si="100"/>
        <v>0</v>
      </c>
      <c r="AF109" s="43">
        <v>0</v>
      </c>
      <c r="AG109" s="43">
        <v>0</v>
      </c>
      <c r="AH109" s="45"/>
      <c r="AI109" s="43">
        <f t="shared" si="101"/>
        <v>0</v>
      </c>
      <c r="AJ109" s="44">
        <f>13+1</f>
        <v>14</v>
      </c>
      <c r="AK109" s="43">
        <f t="shared" si="102"/>
        <v>3008189.1839999999</v>
      </c>
      <c r="AL109" s="45"/>
      <c r="AM109" s="43">
        <f t="shared" si="103"/>
        <v>0</v>
      </c>
      <c r="AN109" s="78"/>
      <c r="AO109" s="43">
        <f t="shared" si="104"/>
        <v>0</v>
      </c>
      <c r="AP109" s="45"/>
      <c r="AQ109" s="44">
        <f t="shared" si="105"/>
        <v>0</v>
      </c>
      <c r="AR109" s="45"/>
      <c r="AS109" s="43">
        <f t="shared" si="106"/>
        <v>0</v>
      </c>
      <c r="AT109" s="45"/>
      <c r="AU109" s="43">
        <f t="shared" si="107"/>
        <v>0</v>
      </c>
      <c r="AV109" s="45"/>
      <c r="AW109" s="43">
        <f t="shared" si="108"/>
        <v>0</v>
      </c>
      <c r="AX109" s="45"/>
      <c r="AY109" s="43">
        <f t="shared" si="109"/>
        <v>0</v>
      </c>
      <c r="AZ109" s="45"/>
      <c r="BA109" s="43">
        <f t="shared" si="110"/>
        <v>0</v>
      </c>
      <c r="BB109" s="45"/>
      <c r="BC109" s="43">
        <f t="shared" si="111"/>
        <v>0</v>
      </c>
      <c r="BD109" s="45"/>
      <c r="BE109" s="43">
        <f t="shared" si="112"/>
        <v>0</v>
      </c>
      <c r="BF109" s="45"/>
      <c r="BG109" s="43">
        <f t="shared" si="113"/>
        <v>0</v>
      </c>
      <c r="BH109" s="45"/>
      <c r="BI109" s="43">
        <f t="shared" si="114"/>
        <v>0</v>
      </c>
      <c r="BJ109" s="45"/>
      <c r="BK109" s="43">
        <f t="shared" si="115"/>
        <v>0</v>
      </c>
      <c r="BL109" s="45"/>
      <c r="BM109" s="43">
        <f t="shared" si="116"/>
        <v>0</v>
      </c>
      <c r="BN109" s="45"/>
      <c r="BO109" s="43">
        <f t="shared" si="117"/>
        <v>0</v>
      </c>
      <c r="BP109" s="45"/>
      <c r="BQ109" s="43">
        <f t="shared" si="118"/>
        <v>0</v>
      </c>
      <c r="BR109" s="86"/>
      <c r="BS109" s="43">
        <f t="shared" si="119"/>
        <v>0</v>
      </c>
      <c r="BT109" s="45"/>
      <c r="BU109" s="43">
        <f t="shared" si="120"/>
        <v>0</v>
      </c>
      <c r="BV109" s="45"/>
      <c r="BW109" s="43">
        <f t="shared" si="121"/>
        <v>0</v>
      </c>
      <c r="BX109" s="72"/>
      <c r="BY109" s="43">
        <f t="shared" si="122"/>
        <v>0</v>
      </c>
      <c r="BZ109" s="47">
        <v>0</v>
      </c>
      <c r="CA109" s="47">
        <v>0</v>
      </c>
      <c r="CB109" s="45"/>
      <c r="CC109" s="43">
        <f t="shared" si="123"/>
        <v>0</v>
      </c>
      <c r="CD109" s="45"/>
      <c r="CE109" s="43">
        <f t="shared" si="124"/>
        <v>0</v>
      </c>
      <c r="CF109" s="45"/>
      <c r="CG109" s="43">
        <f t="shared" si="125"/>
        <v>0</v>
      </c>
      <c r="CH109" s="45"/>
      <c r="CI109" s="43">
        <f t="shared" si="126"/>
        <v>0</v>
      </c>
      <c r="CJ109" s="43">
        <v>0</v>
      </c>
      <c r="CK109" s="43">
        <v>0</v>
      </c>
      <c r="CL109" s="45"/>
      <c r="CM109" s="43">
        <f t="shared" si="127"/>
        <v>0</v>
      </c>
      <c r="CN109" s="45"/>
      <c r="CO109" s="43">
        <f t="shared" si="128"/>
        <v>0</v>
      </c>
      <c r="CP109" s="45"/>
      <c r="CQ109" s="43">
        <f t="shared" si="129"/>
        <v>0</v>
      </c>
      <c r="CR109" s="45"/>
      <c r="CS109" s="43">
        <f t="shared" si="130"/>
        <v>0</v>
      </c>
      <c r="CT109" s="45"/>
      <c r="CU109" s="43">
        <f t="shared" si="131"/>
        <v>0</v>
      </c>
      <c r="CV109" s="45"/>
      <c r="CW109" s="43">
        <f t="shared" si="132"/>
        <v>0</v>
      </c>
      <c r="CX109" s="45"/>
      <c r="CY109" s="43">
        <f t="shared" si="133"/>
        <v>0</v>
      </c>
      <c r="CZ109" s="44"/>
      <c r="DA109" s="43">
        <f t="shared" si="134"/>
        <v>0</v>
      </c>
      <c r="DB109" s="44"/>
      <c r="DC109" s="43"/>
      <c r="DD109" s="49">
        <f t="shared" si="90"/>
        <v>15</v>
      </c>
      <c r="DE109" s="49">
        <f t="shared" si="90"/>
        <v>3187248.0639999998</v>
      </c>
    </row>
    <row r="110" spans="1:109" ht="60" x14ac:dyDescent="0.25">
      <c r="A110" s="23"/>
      <c r="B110" s="23">
        <v>74</v>
      </c>
      <c r="C110" s="108" t="s">
        <v>284</v>
      </c>
      <c r="D110" s="37" t="s">
        <v>285</v>
      </c>
      <c r="E110" s="38">
        <v>13520</v>
      </c>
      <c r="F110" s="39">
        <v>14.57</v>
      </c>
      <c r="G110" s="39"/>
      <c r="H110" s="40">
        <v>1</v>
      </c>
      <c r="I110" s="41"/>
      <c r="J110" s="38">
        <v>1.4</v>
      </c>
      <c r="K110" s="38">
        <v>1.68</v>
      </c>
      <c r="L110" s="38">
        <v>2.23</v>
      </c>
      <c r="M110" s="42">
        <v>2.57</v>
      </c>
      <c r="N110" s="77"/>
      <c r="O110" s="43">
        <f t="shared" si="92"/>
        <v>0</v>
      </c>
      <c r="P110" s="45"/>
      <c r="Q110" s="43">
        <f t="shared" si="93"/>
        <v>0</v>
      </c>
      <c r="R110" s="45"/>
      <c r="S110" s="44">
        <f t="shared" si="94"/>
        <v>0</v>
      </c>
      <c r="T110" s="44">
        <v>22</v>
      </c>
      <c r="U110" s="43">
        <f t="shared" si="95"/>
        <v>6067181.1199999992</v>
      </c>
      <c r="V110" s="45"/>
      <c r="W110" s="43">
        <f t="shared" si="96"/>
        <v>0</v>
      </c>
      <c r="X110" s="45"/>
      <c r="Y110" s="44">
        <f t="shared" si="97"/>
        <v>0</v>
      </c>
      <c r="Z110" s="78"/>
      <c r="AA110" s="43">
        <f t="shared" si="98"/>
        <v>0</v>
      </c>
      <c r="AB110" s="45"/>
      <c r="AC110" s="43">
        <f t="shared" si="99"/>
        <v>0</v>
      </c>
      <c r="AD110" s="45"/>
      <c r="AE110" s="43">
        <f t="shared" si="100"/>
        <v>0</v>
      </c>
      <c r="AF110" s="43">
        <v>0</v>
      </c>
      <c r="AG110" s="43">
        <v>0</v>
      </c>
      <c r="AH110" s="45"/>
      <c r="AI110" s="43">
        <f t="shared" si="101"/>
        <v>0</v>
      </c>
      <c r="AJ110" s="44">
        <f>64+9</f>
        <v>73</v>
      </c>
      <c r="AK110" s="43">
        <f t="shared" si="102"/>
        <v>24158412.096000001</v>
      </c>
      <c r="AL110" s="45"/>
      <c r="AM110" s="43">
        <f t="shared" si="103"/>
        <v>0</v>
      </c>
      <c r="AN110" s="78"/>
      <c r="AO110" s="43">
        <f t="shared" si="104"/>
        <v>0</v>
      </c>
      <c r="AP110" s="45"/>
      <c r="AQ110" s="44">
        <f t="shared" si="105"/>
        <v>0</v>
      </c>
      <c r="AR110" s="45"/>
      <c r="AS110" s="43">
        <f t="shared" si="106"/>
        <v>0</v>
      </c>
      <c r="AT110" s="45"/>
      <c r="AU110" s="43">
        <f t="shared" si="107"/>
        <v>0</v>
      </c>
      <c r="AV110" s="45"/>
      <c r="AW110" s="43">
        <f t="shared" si="108"/>
        <v>0</v>
      </c>
      <c r="AX110" s="45"/>
      <c r="AY110" s="43">
        <f t="shared" si="109"/>
        <v>0</v>
      </c>
      <c r="AZ110" s="45"/>
      <c r="BA110" s="43">
        <f t="shared" si="110"/>
        <v>0</v>
      </c>
      <c r="BB110" s="45"/>
      <c r="BC110" s="43">
        <f t="shared" si="111"/>
        <v>0</v>
      </c>
      <c r="BD110" s="45"/>
      <c r="BE110" s="43">
        <f t="shared" si="112"/>
        <v>0</v>
      </c>
      <c r="BF110" s="45"/>
      <c r="BG110" s="43">
        <f t="shared" si="113"/>
        <v>0</v>
      </c>
      <c r="BH110" s="45"/>
      <c r="BI110" s="43">
        <f t="shared" si="114"/>
        <v>0</v>
      </c>
      <c r="BJ110" s="45"/>
      <c r="BK110" s="43">
        <f t="shared" si="115"/>
        <v>0</v>
      </c>
      <c r="BL110" s="45"/>
      <c r="BM110" s="43">
        <f t="shared" si="116"/>
        <v>0</v>
      </c>
      <c r="BN110" s="45"/>
      <c r="BO110" s="43">
        <f t="shared" si="117"/>
        <v>0</v>
      </c>
      <c r="BP110" s="45"/>
      <c r="BQ110" s="43">
        <f t="shared" si="118"/>
        <v>0</v>
      </c>
      <c r="BR110" s="86"/>
      <c r="BS110" s="43">
        <f t="shared" si="119"/>
        <v>0</v>
      </c>
      <c r="BT110" s="45"/>
      <c r="BU110" s="43">
        <f t="shared" si="120"/>
        <v>0</v>
      </c>
      <c r="BV110" s="45"/>
      <c r="BW110" s="43">
        <f t="shared" si="121"/>
        <v>0</v>
      </c>
      <c r="BX110" s="72"/>
      <c r="BY110" s="43">
        <f t="shared" si="122"/>
        <v>0</v>
      </c>
      <c r="BZ110" s="47">
        <v>0</v>
      </c>
      <c r="CA110" s="47">
        <v>0</v>
      </c>
      <c r="CB110" s="45"/>
      <c r="CC110" s="43">
        <f t="shared" si="123"/>
        <v>0</v>
      </c>
      <c r="CD110" s="45"/>
      <c r="CE110" s="43">
        <f t="shared" si="124"/>
        <v>0</v>
      </c>
      <c r="CF110" s="45"/>
      <c r="CG110" s="43">
        <f t="shared" si="125"/>
        <v>0</v>
      </c>
      <c r="CH110" s="45"/>
      <c r="CI110" s="43">
        <f t="shared" si="126"/>
        <v>0</v>
      </c>
      <c r="CJ110" s="43">
        <v>0</v>
      </c>
      <c r="CK110" s="43">
        <v>0</v>
      </c>
      <c r="CL110" s="45"/>
      <c r="CM110" s="43">
        <f t="shared" si="127"/>
        <v>0</v>
      </c>
      <c r="CN110" s="45"/>
      <c r="CO110" s="43">
        <f t="shared" si="128"/>
        <v>0</v>
      </c>
      <c r="CP110" s="45"/>
      <c r="CQ110" s="43">
        <f t="shared" si="129"/>
        <v>0</v>
      </c>
      <c r="CR110" s="45"/>
      <c r="CS110" s="43">
        <f t="shared" si="130"/>
        <v>0</v>
      </c>
      <c r="CT110" s="45"/>
      <c r="CU110" s="43">
        <f t="shared" si="131"/>
        <v>0</v>
      </c>
      <c r="CV110" s="45"/>
      <c r="CW110" s="43">
        <f t="shared" si="132"/>
        <v>0</v>
      </c>
      <c r="CX110" s="45"/>
      <c r="CY110" s="43">
        <f t="shared" si="133"/>
        <v>0</v>
      </c>
      <c r="CZ110" s="44"/>
      <c r="DA110" s="43">
        <f t="shared" si="134"/>
        <v>0</v>
      </c>
      <c r="DB110" s="44"/>
      <c r="DC110" s="43"/>
      <c r="DD110" s="49">
        <f t="shared" si="90"/>
        <v>95</v>
      </c>
      <c r="DE110" s="49">
        <f t="shared" si="90"/>
        <v>30225593.215999998</v>
      </c>
    </row>
    <row r="111" spans="1:109" ht="60" x14ac:dyDescent="0.25">
      <c r="A111" s="23"/>
      <c r="B111" s="23">
        <v>75</v>
      </c>
      <c r="C111" s="108" t="s">
        <v>286</v>
      </c>
      <c r="D111" s="111" t="s">
        <v>287</v>
      </c>
      <c r="E111" s="38">
        <v>13520</v>
      </c>
      <c r="F111" s="39">
        <v>20.010000000000002</v>
      </c>
      <c r="G111" s="39"/>
      <c r="H111" s="40">
        <v>1</v>
      </c>
      <c r="I111" s="41"/>
      <c r="J111" s="105">
        <v>1.4</v>
      </c>
      <c r="K111" s="105">
        <v>1.68</v>
      </c>
      <c r="L111" s="105">
        <v>2.23</v>
      </c>
      <c r="M111" s="106">
        <v>2.57</v>
      </c>
      <c r="N111" s="77"/>
      <c r="O111" s="43"/>
      <c r="P111" s="45"/>
      <c r="Q111" s="43"/>
      <c r="R111" s="45"/>
      <c r="S111" s="44"/>
      <c r="T111" s="44">
        <v>19</v>
      </c>
      <c r="U111" s="43">
        <f t="shared" si="95"/>
        <v>7196236.3200000003</v>
      </c>
      <c r="V111" s="45"/>
      <c r="W111" s="43"/>
      <c r="X111" s="45"/>
      <c r="Y111" s="44"/>
      <c r="Z111" s="78"/>
      <c r="AA111" s="43"/>
      <c r="AB111" s="45"/>
      <c r="AC111" s="43"/>
      <c r="AD111" s="45"/>
      <c r="AE111" s="43"/>
      <c r="AF111" s="43">
        <v>0</v>
      </c>
      <c r="AG111" s="43">
        <v>0</v>
      </c>
      <c r="AH111" s="45"/>
      <c r="AI111" s="43"/>
      <c r="AJ111" s="44">
        <f>22+5</f>
        <v>27</v>
      </c>
      <c r="AK111" s="43">
        <f t="shared" si="102"/>
        <v>12271476.672</v>
      </c>
      <c r="AL111" s="45"/>
      <c r="AM111" s="43"/>
      <c r="AN111" s="78"/>
      <c r="AO111" s="43"/>
      <c r="AP111" s="45"/>
      <c r="AQ111" s="44"/>
      <c r="AR111" s="45"/>
      <c r="AS111" s="43"/>
      <c r="AT111" s="45"/>
      <c r="AU111" s="43"/>
      <c r="AV111" s="45"/>
      <c r="AW111" s="43"/>
      <c r="AX111" s="45"/>
      <c r="AY111" s="43"/>
      <c r="AZ111" s="45"/>
      <c r="BA111" s="43"/>
      <c r="BB111" s="45"/>
      <c r="BC111" s="43"/>
      <c r="BD111" s="45"/>
      <c r="BE111" s="43"/>
      <c r="BF111" s="45"/>
      <c r="BG111" s="43"/>
      <c r="BH111" s="45"/>
      <c r="BI111" s="43"/>
      <c r="BJ111" s="45"/>
      <c r="BK111" s="43"/>
      <c r="BL111" s="45"/>
      <c r="BM111" s="43"/>
      <c r="BN111" s="45"/>
      <c r="BO111" s="43"/>
      <c r="BP111" s="45"/>
      <c r="BQ111" s="43"/>
      <c r="BR111" s="86"/>
      <c r="BS111" s="43"/>
      <c r="BT111" s="45"/>
      <c r="BU111" s="43"/>
      <c r="BV111" s="45"/>
      <c r="BW111" s="43"/>
      <c r="BX111" s="72"/>
      <c r="BY111" s="43"/>
      <c r="BZ111" s="47">
        <v>0</v>
      </c>
      <c r="CA111" s="47">
        <v>0</v>
      </c>
      <c r="CB111" s="45"/>
      <c r="CC111" s="43"/>
      <c r="CD111" s="45"/>
      <c r="CE111" s="43"/>
      <c r="CF111" s="45"/>
      <c r="CG111" s="43"/>
      <c r="CH111" s="45"/>
      <c r="CI111" s="43"/>
      <c r="CJ111" s="43">
        <v>0</v>
      </c>
      <c r="CK111" s="43">
        <v>0</v>
      </c>
      <c r="CL111" s="45"/>
      <c r="CM111" s="43"/>
      <c r="CN111" s="45"/>
      <c r="CO111" s="43"/>
      <c r="CP111" s="45"/>
      <c r="CQ111" s="43"/>
      <c r="CR111" s="45"/>
      <c r="CS111" s="43"/>
      <c r="CT111" s="45"/>
      <c r="CU111" s="43"/>
      <c r="CV111" s="45"/>
      <c r="CW111" s="43"/>
      <c r="CX111" s="45"/>
      <c r="CY111" s="43"/>
      <c r="CZ111" s="44"/>
      <c r="DA111" s="43"/>
      <c r="DB111" s="44"/>
      <c r="DC111" s="43"/>
      <c r="DD111" s="49">
        <f t="shared" si="90"/>
        <v>46</v>
      </c>
      <c r="DE111" s="49">
        <f t="shared" si="90"/>
        <v>19467712.991999999</v>
      </c>
    </row>
    <row r="112" spans="1:109" ht="60" x14ac:dyDescent="0.25">
      <c r="A112" s="23"/>
      <c r="B112" s="23">
        <v>76</v>
      </c>
      <c r="C112" s="108" t="s">
        <v>288</v>
      </c>
      <c r="D112" s="111" t="s">
        <v>289</v>
      </c>
      <c r="E112" s="38">
        <v>13520</v>
      </c>
      <c r="F112" s="39">
        <v>38.1</v>
      </c>
      <c r="G112" s="39"/>
      <c r="H112" s="40">
        <v>1</v>
      </c>
      <c r="I112" s="41"/>
      <c r="J112" s="105">
        <v>1.4</v>
      </c>
      <c r="K112" s="105">
        <v>1.68</v>
      </c>
      <c r="L112" s="105">
        <v>2.23</v>
      </c>
      <c r="M112" s="106">
        <v>2.57</v>
      </c>
      <c r="N112" s="77"/>
      <c r="O112" s="43"/>
      <c r="P112" s="45"/>
      <c r="Q112" s="43"/>
      <c r="R112" s="45"/>
      <c r="S112" s="44"/>
      <c r="T112" s="44">
        <v>7</v>
      </c>
      <c r="U112" s="43">
        <f t="shared" si="95"/>
        <v>5048097.5999999996</v>
      </c>
      <c r="V112" s="45"/>
      <c r="W112" s="43"/>
      <c r="X112" s="45"/>
      <c r="Y112" s="44"/>
      <c r="Z112" s="78"/>
      <c r="AA112" s="43"/>
      <c r="AB112" s="45"/>
      <c r="AC112" s="43"/>
      <c r="AD112" s="45"/>
      <c r="AE112" s="43"/>
      <c r="AF112" s="43">
        <v>0</v>
      </c>
      <c r="AG112" s="43">
        <v>0</v>
      </c>
      <c r="AH112" s="45"/>
      <c r="AI112" s="43"/>
      <c r="AJ112" s="44">
        <f>11</f>
        <v>11</v>
      </c>
      <c r="AK112" s="43">
        <f t="shared" si="102"/>
        <v>9519269.7599999998</v>
      </c>
      <c r="AL112" s="45"/>
      <c r="AM112" s="43"/>
      <c r="AN112" s="78"/>
      <c r="AO112" s="43"/>
      <c r="AP112" s="45"/>
      <c r="AQ112" s="44"/>
      <c r="AR112" s="45"/>
      <c r="AS112" s="43"/>
      <c r="AT112" s="45"/>
      <c r="AU112" s="43"/>
      <c r="AV112" s="45"/>
      <c r="AW112" s="43"/>
      <c r="AX112" s="45"/>
      <c r="AY112" s="43"/>
      <c r="AZ112" s="45"/>
      <c r="BA112" s="43"/>
      <c r="BB112" s="45"/>
      <c r="BC112" s="43"/>
      <c r="BD112" s="45"/>
      <c r="BE112" s="43"/>
      <c r="BF112" s="45"/>
      <c r="BG112" s="43"/>
      <c r="BH112" s="45"/>
      <c r="BI112" s="43"/>
      <c r="BJ112" s="45"/>
      <c r="BK112" s="43"/>
      <c r="BL112" s="45"/>
      <c r="BM112" s="43"/>
      <c r="BN112" s="45"/>
      <c r="BO112" s="43"/>
      <c r="BP112" s="45"/>
      <c r="BQ112" s="43"/>
      <c r="BR112" s="86"/>
      <c r="BS112" s="43"/>
      <c r="BT112" s="45"/>
      <c r="BU112" s="43"/>
      <c r="BV112" s="45"/>
      <c r="BW112" s="43"/>
      <c r="BX112" s="72"/>
      <c r="BY112" s="43"/>
      <c r="BZ112" s="47">
        <v>0</v>
      </c>
      <c r="CA112" s="47">
        <v>0</v>
      </c>
      <c r="CB112" s="45"/>
      <c r="CC112" s="43"/>
      <c r="CD112" s="45"/>
      <c r="CE112" s="43"/>
      <c r="CF112" s="45"/>
      <c r="CG112" s="43"/>
      <c r="CH112" s="45"/>
      <c r="CI112" s="43"/>
      <c r="CJ112" s="43">
        <v>0</v>
      </c>
      <c r="CK112" s="43">
        <v>0</v>
      </c>
      <c r="CL112" s="45"/>
      <c r="CM112" s="43"/>
      <c r="CN112" s="45"/>
      <c r="CO112" s="43"/>
      <c r="CP112" s="45"/>
      <c r="CQ112" s="43"/>
      <c r="CR112" s="45"/>
      <c r="CS112" s="43"/>
      <c r="CT112" s="45"/>
      <c r="CU112" s="43"/>
      <c r="CV112" s="45"/>
      <c r="CW112" s="43"/>
      <c r="CX112" s="45"/>
      <c r="CY112" s="43"/>
      <c r="CZ112" s="44"/>
      <c r="DA112" s="43"/>
      <c r="DB112" s="44"/>
      <c r="DC112" s="43"/>
      <c r="DD112" s="49">
        <f t="shared" si="90"/>
        <v>18</v>
      </c>
      <c r="DE112" s="49">
        <f t="shared" si="90"/>
        <v>14567367.359999999</v>
      </c>
    </row>
    <row r="113" spans="1:109" ht="75" hidden="1" x14ac:dyDescent="0.25">
      <c r="A113" s="23"/>
      <c r="B113" s="23">
        <v>77</v>
      </c>
      <c r="C113" s="108" t="s">
        <v>290</v>
      </c>
      <c r="D113" s="111" t="s">
        <v>291</v>
      </c>
      <c r="E113" s="38">
        <v>13520</v>
      </c>
      <c r="F113" s="39">
        <v>2.4</v>
      </c>
      <c r="G113" s="39"/>
      <c r="H113" s="40">
        <v>1</v>
      </c>
      <c r="I113" s="41"/>
      <c r="J113" s="105">
        <v>1.4</v>
      </c>
      <c r="K113" s="105">
        <v>1.68</v>
      </c>
      <c r="L113" s="105">
        <v>2.23</v>
      </c>
      <c r="M113" s="106">
        <v>2.57</v>
      </c>
      <c r="N113" s="77"/>
      <c r="O113" s="43">
        <f>SUM(N113*$E113*$F113*$H113*$J113*$O$11)</f>
        <v>0</v>
      </c>
      <c r="P113" s="45"/>
      <c r="Q113" s="43">
        <f>SUM(P113*$E113*$F113*$H113*$J113*$Q$11)</f>
        <v>0</v>
      </c>
      <c r="R113" s="45"/>
      <c r="S113" s="44">
        <f>SUM(R113*$E113*$F113*$H113*$J113*$S$11)</f>
        <v>0</v>
      </c>
      <c r="T113" s="44"/>
      <c r="U113" s="43">
        <f t="shared" si="95"/>
        <v>0</v>
      </c>
      <c r="V113" s="45"/>
      <c r="W113" s="43">
        <f>SUM(V113*$E113*$F113*$H113*$J113*$W$11)</f>
        <v>0</v>
      </c>
      <c r="X113" s="45"/>
      <c r="Y113" s="44">
        <f>SUM(X113*$E113*$F113*$H113*$J113*$Y$11)</f>
        <v>0</v>
      </c>
      <c r="Z113" s="78"/>
      <c r="AA113" s="43">
        <f>SUM(Z113*$E113*$F113*$H113*$J113*$AA$11)</f>
        <v>0</v>
      </c>
      <c r="AB113" s="45"/>
      <c r="AC113" s="43">
        <f>SUM(AB113*$E113*$F113*$H113*$J113*$AC$11)</f>
        <v>0</v>
      </c>
      <c r="AD113" s="45"/>
      <c r="AE113" s="43">
        <f>SUM(AD113*$E113*$F113*$H113*$J113*$AE$11)</f>
        <v>0</v>
      </c>
      <c r="AF113" s="43">
        <v>0</v>
      </c>
      <c r="AG113" s="43">
        <v>0</v>
      </c>
      <c r="AH113" s="45"/>
      <c r="AI113" s="43">
        <f>SUM(AH113*$E113*$F113*$H113*$J113*$AI$11)</f>
        <v>0</v>
      </c>
      <c r="AJ113" s="44"/>
      <c r="AK113" s="43">
        <f t="shared" si="102"/>
        <v>0</v>
      </c>
      <c r="AL113" s="45"/>
      <c r="AM113" s="43">
        <f>AL113*$E113*$F113*$H113*$K113*$AM$11</f>
        <v>0</v>
      </c>
      <c r="AN113" s="78"/>
      <c r="AO113" s="43">
        <f>SUM(AN113*$E113*$F113*$H113*$J113*$AO$11)</f>
        <v>0</v>
      </c>
      <c r="AP113" s="45"/>
      <c r="AQ113" s="44">
        <f>SUM(AP113*$E113*$F113*$H113*$J113*$AQ$11)</f>
        <v>0</v>
      </c>
      <c r="AR113" s="45"/>
      <c r="AS113" s="43">
        <f>SUM(AR113*$E113*$F113*$H113*$J113*$AS$11)</f>
        <v>0</v>
      </c>
      <c r="AT113" s="45"/>
      <c r="AU113" s="43">
        <f>SUM(AT113*$E113*$F113*$H113*$J113*$AU$11)</f>
        <v>0</v>
      </c>
      <c r="AV113" s="45"/>
      <c r="AW113" s="43">
        <f>SUM(AV113*$E113*$F113*$H113*$J113*$AW$11)</f>
        <v>0</v>
      </c>
      <c r="AX113" s="45"/>
      <c r="AY113" s="43">
        <f>SUM(AX113*$E113*$F113*$H113*$J113*$AY$11)</f>
        <v>0</v>
      </c>
      <c r="AZ113" s="45"/>
      <c r="BA113" s="43">
        <f>SUM(AZ113*$E113*$F113*$H113*$J113*$BA$11)</f>
        <v>0</v>
      </c>
      <c r="BB113" s="45"/>
      <c r="BC113" s="43">
        <f>SUM(BB113*$E113*$F113*$H113*$J113*$BC$11)</f>
        <v>0</v>
      </c>
      <c r="BD113" s="45"/>
      <c r="BE113" s="43">
        <f>SUM(BD113*$E113*$F113*$H113*$J113*$BE$11)</f>
        <v>0</v>
      </c>
      <c r="BF113" s="45"/>
      <c r="BG113" s="43">
        <f>SUM(BF113*$E113*$F113*$H113*$J113*$BG$11)</f>
        <v>0</v>
      </c>
      <c r="BH113" s="45"/>
      <c r="BI113" s="43">
        <f>SUM(BH113*$E113*$F113*$H113*$J113*$BI$11)</f>
        <v>0</v>
      </c>
      <c r="BJ113" s="45"/>
      <c r="BK113" s="43">
        <f>SUM(BJ113*$E113*$F113*$H113*$J113*$BK$11)</f>
        <v>0</v>
      </c>
      <c r="BL113" s="45"/>
      <c r="BM113" s="43">
        <f>SUM(BL113*$E113*$F113*$H113*$J113*$BM$11)</f>
        <v>0</v>
      </c>
      <c r="BN113" s="45"/>
      <c r="BO113" s="43">
        <f>BN113*$E113*$F113*$H113*$K113*$BO$11</f>
        <v>0</v>
      </c>
      <c r="BP113" s="45"/>
      <c r="BQ113" s="43">
        <f>BP113*$E113*$F113*$H113*$K113*$BQ$11</f>
        <v>0</v>
      </c>
      <c r="BR113" s="86"/>
      <c r="BS113" s="43">
        <f>BR113*$E113*$F113*$H113*$K113*$BS$11</f>
        <v>0</v>
      </c>
      <c r="BT113" s="45"/>
      <c r="BU113" s="43">
        <f>BT113*$E113*$F113*$H113*$K113*$BU$11</f>
        <v>0</v>
      </c>
      <c r="BV113" s="45"/>
      <c r="BW113" s="43">
        <f>BV113*$E113*$F113*$H113*$K113*$BW$11</f>
        <v>0</v>
      </c>
      <c r="BX113" s="72"/>
      <c r="BY113" s="43">
        <f>BX113*$E113*$F113*$H113*$K113*$BY$11</f>
        <v>0</v>
      </c>
      <c r="BZ113" s="47">
        <v>0</v>
      </c>
      <c r="CA113" s="47">
        <v>0</v>
      </c>
      <c r="CB113" s="45"/>
      <c r="CC113" s="43">
        <f>CB113*$E113*$F113*$H113*$K113*$CC$11</f>
        <v>0</v>
      </c>
      <c r="CD113" s="45"/>
      <c r="CE113" s="43">
        <f>CD113*$E113*$F113*$H113*$K113*$CE$11</f>
        <v>0</v>
      </c>
      <c r="CF113" s="45"/>
      <c r="CG113" s="43">
        <f>CF113*$E113*$F113*$H113*$K113*$CG$11</f>
        <v>0</v>
      </c>
      <c r="CH113" s="45"/>
      <c r="CI113" s="43">
        <f>CH113*$E113*$F113*$H113*$K113*$CI$11</f>
        <v>0</v>
      </c>
      <c r="CJ113" s="43">
        <v>0</v>
      </c>
      <c r="CK113" s="43">
        <v>0</v>
      </c>
      <c r="CL113" s="45"/>
      <c r="CM113" s="43">
        <f>CL113*$E113*$F113*$H113*$K113*$CM$11</f>
        <v>0</v>
      </c>
      <c r="CN113" s="45"/>
      <c r="CO113" s="43">
        <f>CN113*$E113*$F113*$H113*$K113*$CO$11</f>
        <v>0</v>
      </c>
      <c r="CP113" s="45"/>
      <c r="CQ113" s="43">
        <f>CP113*$E113*$F113*$H113*$K113*$CQ$11</f>
        <v>0</v>
      </c>
      <c r="CR113" s="45"/>
      <c r="CS113" s="43">
        <f>CR113*$E113*$F113*$H113*$K113*$CS$11</f>
        <v>0</v>
      </c>
      <c r="CT113" s="45"/>
      <c r="CU113" s="43">
        <f>CT113*$E113*$F113*$H113*$K113*$CU$11</f>
        <v>0</v>
      </c>
      <c r="CV113" s="45"/>
      <c r="CW113" s="43">
        <f>CV113*$E113*$F113*$H113*$L113*$CW$11</f>
        <v>0</v>
      </c>
      <c r="CX113" s="45"/>
      <c r="CY113" s="43">
        <f>CX113*$E113*$F113*$H113*$M113*$CY$11</f>
        <v>0</v>
      </c>
      <c r="CZ113" s="44"/>
      <c r="DA113" s="43">
        <f>CZ113*E113*F113*H113</f>
        <v>0</v>
      </c>
      <c r="DB113" s="44"/>
      <c r="DC113" s="43"/>
      <c r="DD113" s="49">
        <f t="shared" si="90"/>
        <v>0</v>
      </c>
      <c r="DE113" s="49">
        <f t="shared" si="90"/>
        <v>0</v>
      </c>
    </row>
    <row r="114" spans="1:109" ht="75" hidden="1" x14ac:dyDescent="0.25">
      <c r="A114" s="23"/>
      <c r="B114" s="23">
        <v>78</v>
      </c>
      <c r="C114" s="108" t="s">
        <v>292</v>
      </c>
      <c r="D114" s="111" t="s">
        <v>293</v>
      </c>
      <c r="E114" s="38">
        <v>13520</v>
      </c>
      <c r="F114" s="39">
        <v>2.65</v>
      </c>
      <c r="G114" s="39"/>
      <c r="H114" s="40">
        <v>1</v>
      </c>
      <c r="I114" s="41"/>
      <c r="J114" s="105">
        <v>1.4</v>
      </c>
      <c r="K114" s="105">
        <v>1.68</v>
      </c>
      <c r="L114" s="105">
        <v>2.23</v>
      </c>
      <c r="M114" s="106">
        <v>2.57</v>
      </c>
      <c r="N114" s="77"/>
      <c r="O114" s="43">
        <f>SUM(N114*$E114*$F114*$H114*$J114*$O$11)</f>
        <v>0</v>
      </c>
      <c r="P114" s="77"/>
      <c r="Q114" s="43">
        <f>SUM(P114*$E114*$F114*$H114*$J114*$Q$11)</f>
        <v>0</v>
      </c>
      <c r="R114" s="77"/>
      <c r="S114" s="44">
        <f>SUM(R114*$E114*$F114*$H114*$J114*$S$11)</f>
        <v>0</v>
      </c>
      <c r="T114" s="87"/>
      <c r="U114" s="43">
        <f t="shared" si="95"/>
        <v>0</v>
      </c>
      <c r="V114" s="77"/>
      <c r="W114" s="43">
        <f>SUM(V114*$E114*$F114*$H114*$J114*$W$11)</f>
        <v>0</v>
      </c>
      <c r="X114" s="77"/>
      <c r="Y114" s="44">
        <f>SUM(X114*$E114*$F114*$H114*$J114*$Y$11)</f>
        <v>0</v>
      </c>
      <c r="Z114" s="78"/>
      <c r="AA114" s="43">
        <f>SUM(Z114*$E114*$F114*$H114*$J114*$AA$11)</f>
        <v>0</v>
      </c>
      <c r="AB114" s="77"/>
      <c r="AC114" s="43">
        <f>SUM(AB114*$E114*$F114*$H114*$J114*$AC$11)</f>
        <v>0</v>
      </c>
      <c r="AD114" s="77"/>
      <c r="AE114" s="43">
        <f>SUM(AD114*$E114*$F114*$H114*$J114*$AE$11)</f>
        <v>0</v>
      </c>
      <c r="AF114" s="79">
        <v>0</v>
      </c>
      <c r="AG114" s="79">
        <v>0</v>
      </c>
      <c r="AH114" s="77"/>
      <c r="AI114" s="43">
        <f>SUM(AH114*$E114*$F114*$H114*$J114*$AI$11)</f>
        <v>0</v>
      </c>
      <c r="AJ114" s="87"/>
      <c r="AK114" s="43">
        <f t="shared" si="102"/>
        <v>0</v>
      </c>
      <c r="AL114" s="77"/>
      <c r="AM114" s="43">
        <f>AL114*$E114*$F114*$H114*$K114*$AM$11</f>
        <v>0</v>
      </c>
      <c r="AN114" s="78"/>
      <c r="AO114" s="43">
        <f>SUM(AN114*$E114*$F114*$H114*$J114*$AO$11)</f>
        <v>0</v>
      </c>
      <c r="AP114" s="77"/>
      <c r="AQ114" s="44">
        <f>SUM(AP114*$E114*$F114*$H114*$J114*$AQ$11)</f>
        <v>0</v>
      </c>
      <c r="AR114" s="77"/>
      <c r="AS114" s="43">
        <f>SUM(AR114*$E114*$F114*$H114*$J114*$AS$11)</f>
        <v>0</v>
      </c>
      <c r="AT114" s="77"/>
      <c r="AU114" s="43">
        <f>SUM(AT114*$E114*$F114*$H114*$J114*$AU$11)</f>
        <v>0</v>
      </c>
      <c r="AV114" s="77"/>
      <c r="AW114" s="43">
        <f>SUM(AV114*$E114*$F114*$H114*$J114*$AW$11)</f>
        <v>0</v>
      </c>
      <c r="AX114" s="77"/>
      <c r="AY114" s="43">
        <f>SUM(AX114*$E114*$F114*$H114*$J114*$AY$11)</f>
        <v>0</v>
      </c>
      <c r="AZ114" s="77"/>
      <c r="BA114" s="43">
        <f>SUM(AZ114*$E114*$F114*$H114*$J114*$BA$11)</f>
        <v>0</v>
      </c>
      <c r="BB114" s="77"/>
      <c r="BC114" s="43">
        <f>SUM(BB114*$E114*$F114*$H114*$J114*$BC$11)</f>
        <v>0</v>
      </c>
      <c r="BD114" s="77"/>
      <c r="BE114" s="43">
        <f>SUM(BD114*$E114*$F114*$H114*$J114*$BE$11)</f>
        <v>0</v>
      </c>
      <c r="BF114" s="77"/>
      <c r="BG114" s="43">
        <f>SUM(BF114*$E114*$F114*$H114*$J114*$BG$11)</f>
        <v>0</v>
      </c>
      <c r="BH114" s="77"/>
      <c r="BI114" s="43">
        <f>SUM(BH114*$E114*$F114*$H114*$J114*$BI$11)</f>
        <v>0</v>
      </c>
      <c r="BJ114" s="77"/>
      <c r="BK114" s="43">
        <f>SUM(BJ114*$E114*$F114*$H114*$J114*$BK$11)</f>
        <v>0</v>
      </c>
      <c r="BL114" s="77"/>
      <c r="BM114" s="43">
        <f>SUM(BL114*$E114*$F114*$H114*$J114*$BM$11)</f>
        <v>0</v>
      </c>
      <c r="BN114" s="77"/>
      <c r="BO114" s="43">
        <f>BN114*$E114*$F114*$H114*$K114*$BO$11</f>
        <v>0</v>
      </c>
      <c r="BP114" s="77"/>
      <c r="BQ114" s="43">
        <f>BP114*$E114*$F114*$H114*$K114*$BQ$11</f>
        <v>0</v>
      </c>
      <c r="BR114" s="88"/>
      <c r="BS114" s="43">
        <f>BR114*$E114*$F114*$H114*$K114*$BS$11</f>
        <v>0</v>
      </c>
      <c r="BT114" s="77"/>
      <c r="BU114" s="43">
        <f>BT114*$E114*$F114*$H114*$K114*$BU$11</f>
        <v>0</v>
      </c>
      <c r="BV114" s="77"/>
      <c r="BW114" s="43">
        <f>BV114*$E114*$F114*$H114*$K114*$BW$11</f>
        <v>0</v>
      </c>
      <c r="BX114" s="89"/>
      <c r="BY114" s="43">
        <f>BX114*$E114*$F114*$H114*$K114*$BY$11</f>
        <v>0</v>
      </c>
      <c r="BZ114" s="81">
        <v>0</v>
      </c>
      <c r="CA114" s="81">
        <v>0</v>
      </c>
      <c r="CB114" s="77"/>
      <c r="CC114" s="43">
        <f>CB114*$E114*$F114*$H114*$K114*$CC$11</f>
        <v>0</v>
      </c>
      <c r="CD114" s="77"/>
      <c r="CE114" s="43">
        <f>CD114*$E114*$F114*$H114*$K114*$CE$11</f>
        <v>0</v>
      </c>
      <c r="CF114" s="77"/>
      <c r="CG114" s="43">
        <f>CF114*$E114*$F114*$H114*$K114*$CG$11</f>
        <v>0</v>
      </c>
      <c r="CH114" s="77"/>
      <c r="CI114" s="43">
        <f>CH114*$E114*$F114*$H114*$K114*$CI$11</f>
        <v>0</v>
      </c>
      <c r="CJ114" s="79">
        <v>0</v>
      </c>
      <c r="CK114" s="79">
        <v>0</v>
      </c>
      <c r="CL114" s="77"/>
      <c r="CM114" s="43">
        <f>CL114*$E114*$F114*$H114*$K114*$CM$11</f>
        <v>0</v>
      </c>
      <c r="CN114" s="77"/>
      <c r="CO114" s="43">
        <f>CN114*$E114*$F114*$H114*$K114*$CO$11</f>
        <v>0</v>
      </c>
      <c r="CP114" s="77"/>
      <c r="CQ114" s="43">
        <f>CP114*$E114*$F114*$H114*$K114*$CQ$11</f>
        <v>0</v>
      </c>
      <c r="CR114" s="77"/>
      <c r="CS114" s="43">
        <f>CR114*$E114*$F114*$H114*$K114*$CS$11</f>
        <v>0</v>
      </c>
      <c r="CT114" s="77"/>
      <c r="CU114" s="43">
        <f>CT114*$E114*$F114*$H114*$K114*$CU$11</f>
        <v>0</v>
      </c>
      <c r="CV114" s="77"/>
      <c r="CW114" s="43">
        <f>CV114*$E114*$F114*$H114*$L114*$CW$11</f>
        <v>0</v>
      </c>
      <c r="CX114" s="77"/>
      <c r="CY114" s="43">
        <f>CX114*$E114*$F114*$H114*$M114*$CY$11</f>
        <v>0</v>
      </c>
      <c r="CZ114" s="87"/>
      <c r="DA114" s="43">
        <f>CZ114*E114*F114*H114</f>
        <v>0</v>
      </c>
      <c r="DB114" s="87"/>
      <c r="DC114" s="43"/>
      <c r="DD114" s="49">
        <f t="shared" si="90"/>
        <v>0</v>
      </c>
      <c r="DE114" s="49">
        <f t="shared" si="90"/>
        <v>0</v>
      </c>
    </row>
    <row r="115" spans="1:109" ht="15.75" x14ac:dyDescent="0.25">
      <c r="A115" s="23">
        <v>20</v>
      </c>
      <c r="B115" s="23"/>
      <c r="C115" s="64"/>
      <c r="D115" s="177" t="s">
        <v>294</v>
      </c>
      <c r="E115" s="38">
        <v>13520</v>
      </c>
      <c r="F115" s="206">
        <v>0.98</v>
      </c>
      <c r="G115" s="206"/>
      <c r="H115" s="26">
        <v>1</v>
      </c>
      <c r="I115" s="75"/>
      <c r="J115" s="38">
        <v>1.4</v>
      </c>
      <c r="K115" s="38">
        <v>1.68</v>
      </c>
      <c r="L115" s="38">
        <v>2.23</v>
      </c>
      <c r="M115" s="42">
        <v>2.57</v>
      </c>
      <c r="N115" s="207">
        <f>SUM(N116:N121)</f>
        <v>90</v>
      </c>
      <c r="O115" s="207">
        <f t="shared" ref="O115:CD115" si="135">SUM(O116:O121)</f>
        <v>1267797.44</v>
      </c>
      <c r="P115" s="207">
        <f t="shared" si="135"/>
        <v>0</v>
      </c>
      <c r="Q115" s="207">
        <f t="shared" si="135"/>
        <v>0</v>
      </c>
      <c r="R115" s="207">
        <f t="shared" si="135"/>
        <v>0</v>
      </c>
      <c r="S115" s="207">
        <f t="shared" si="135"/>
        <v>0</v>
      </c>
      <c r="T115" s="207">
        <f t="shared" si="135"/>
        <v>0</v>
      </c>
      <c r="U115" s="207">
        <f t="shared" si="135"/>
        <v>0</v>
      </c>
      <c r="V115" s="207">
        <f t="shared" si="135"/>
        <v>0</v>
      </c>
      <c r="W115" s="207">
        <f t="shared" si="135"/>
        <v>0</v>
      </c>
      <c r="X115" s="207">
        <f t="shared" si="135"/>
        <v>0</v>
      </c>
      <c r="Y115" s="207">
        <f t="shared" si="135"/>
        <v>0</v>
      </c>
      <c r="Z115" s="207">
        <f t="shared" si="135"/>
        <v>0</v>
      </c>
      <c r="AA115" s="207">
        <f t="shared" si="135"/>
        <v>0</v>
      </c>
      <c r="AB115" s="207">
        <f t="shared" si="135"/>
        <v>20</v>
      </c>
      <c r="AC115" s="207">
        <f t="shared" si="135"/>
        <v>410359.03999999992</v>
      </c>
      <c r="AD115" s="207">
        <f t="shared" si="135"/>
        <v>441</v>
      </c>
      <c r="AE115" s="207">
        <f t="shared" si="135"/>
        <v>7066579.5199999996</v>
      </c>
      <c r="AF115" s="207">
        <v>2.5</v>
      </c>
      <c r="AG115" s="207">
        <v>-70348.693333307281</v>
      </c>
      <c r="AH115" s="207">
        <f t="shared" si="135"/>
        <v>0</v>
      </c>
      <c r="AI115" s="207">
        <f t="shared" si="135"/>
        <v>0</v>
      </c>
      <c r="AJ115" s="207">
        <f t="shared" si="135"/>
        <v>0</v>
      </c>
      <c r="AK115" s="207">
        <f t="shared" si="135"/>
        <v>0</v>
      </c>
      <c r="AL115" s="207">
        <f t="shared" si="135"/>
        <v>15</v>
      </c>
      <c r="AM115" s="207">
        <f t="shared" si="135"/>
        <v>252120.95999999999</v>
      </c>
      <c r="AN115" s="207">
        <f t="shared" si="135"/>
        <v>1</v>
      </c>
      <c r="AO115" s="207">
        <f t="shared" si="135"/>
        <v>14006.719999999998</v>
      </c>
      <c r="AP115" s="207">
        <f t="shared" si="135"/>
        <v>0</v>
      </c>
      <c r="AQ115" s="207">
        <f t="shared" si="135"/>
        <v>0</v>
      </c>
      <c r="AR115" s="207">
        <f t="shared" si="135"/>
        <v>0</v>
      </c>
      <c r="AS115" s="207">
        <f t="shared" si="135"/>
        <v>0</v>
      </c>
      <c r="AT115" s="207">
        <f t="shared" si="135"/>
        <v>0</v>
      </c>
      <c r="AU115" s="207">
        <f t="shared" si="135"/>
        <v>0</v>
      </c>
      <c r="AV115" s="207">
        <f t="shared" si="135"/>
        <v>0</v>
      </c>
      <c r="AW115" s="207">
        <f t="shared" si="135"/>
        <v>0</v>
      </c>
      <c r="AX115" s="207">
        <f t="shared" si="135"/>
        <v>0</v>
      </c>
      <c r="AY115" s="207">
        <f t="shared" si="135"/>
        <v>0</v>
      </c>
      <c r="AZ115" s="207">
        <f t="shared" si="135"/>
        <v>0</v>
      </c>
      <c r="BA115" s="207">
        <f t="shared" si="135"/>
        <v>0</v>
      </c>
      <c r="BB115" s="207">
        <f t="shared" si="135"/>
        <v>0</v>
      </c>
      <c r="BC115" s="207">
        <f t="shared" si="135"/>
        <v>0</v>
      </c>
      <c r="BD115" s="207">
        <f t="shared" si="135"/>
        <v>20</v>
      </c>
      <c r="BE115" s="207">
        <f t="shared" si="135"/>
        <v>280134.39999999997</v>
      </c>
      <c r="BF115" s="207">
        <f t="shared" si="135"/>
        <v>0</v>
      </c>
      <c r="BG115" s="207">
        <f t="shared" si="135"/>
        <v>0</v>
      </c>
      <c r="BH115" s="207">
        <f t="shared" si="135"/>
        <v>0</v>
      </c>
      <c r="BI115" s="207">
        <f t="shared" si="135"/>
        <v>0</v>
      </c>
      <c r="BJ115" s="207">
        <f t="shared" si="135"/>
        <v>0</v>
      </c>
      <c r="BK115" s="207">
        <f t="shared" si="135"/>
        <v>0</v>
      </c>
      <c r="BL115" s="207">
        <f t="shared" si="135"/>
        <v>13</v>
      </c>
      <c r="BM115" s="207">
        <f t="shared" si="135"/>
        <v>182087.36</v>
      </c>
      <c r="BN115" s="207">
        <f t="shared" si="135"/>
        <v>0</v>
      </c>
      <c r="BO115" s="207">
        <f t="shared" si="135"/>
        <v>0</v>
      </c>
      <c r="BP115" s="207">
        <f t="shared" si="135"/>
        <v>0</v>
      </c>
      <c r="BQ115" s="207">
        <f t="shared" si="135"/>
        <v>0</v>
      </c>
      <c r="BR115" s="207">
        <f t="shared" si="135"/>
        <v>590</v>
      </c>
      <c r="BS115" s="207">
        <f t="shared" si="135"/>
        <v>12858168.959999999</v>
      </c>
      <c r="BT115" s="207">
        <f t="shared" si="135"/>
        <v>0</v>
      </c>
      <c r="BU115" s="207">
        <f t="shared" si="135"/>
        <v>0</v>
      </c>
      <c r="BV115" s="207">
        <f t="shared" si="135"/>
        <v>0</v>
      </c>
      <c r="BW115" s="207">
        <f t="shared" si="135"/>
        <v>0</v>
      </c>
      <c r="BX115" s="208">
        <f t="shared" si="135"/>
        <v>43</v>
      </c>
      <c r="BY115" s="207">
        <f t="shared" si="135"/>
        <v>824049.40799999994</v>
      </c>
      <c r="BZ115" s="101">
        <v>-21</v>
      </c>
      <c r="CA115" s="101">
        <v>-450713.61999999994</v>
      </c>
      <c r="CB115" s="207">
        <f t="shared" si="135"/>
        <v>27</v>
      </c>
      <c r="CC115" s="207">
        <f t="shared" si="135"/>
        <v>453817.72799999994</v>
      </c>
      <c r="CD115" s="207">
        <f t="shared" si="135"/>
        <v>0</v>
      </c>
      <c r="CE115" s="207">
        <f t="shared" ref="CE115:DE115" si="136">SUM(CE116:CE121)</f>
        <v>0</v>
      </c>
      <c r="CF115" s="207">
        <f t="shared" si="136"/>
        <v>3</v>
      </c>
      <c r="CG115" s="207">
        <f t="shared" si="136"/>
        <v>50424.192000000003</v>
      </c>
      <c r="CH115" s="207">
        <f t="shared" si="136"/>
        <v>0</v>
      </c>
      <c r="CI115" s="207">
        <f t="shared" si="136"/>
        <v>0</v>
      </c>
      <c r="CJ115" s="207">
        <v>0</v>
      </c>
      <c r="CK115" s="207">
        <v>0</v>
      </c>
      <c r="CL115" s="207">
        <f t="shared" si="136"/>
        <v>0</v>
      </c>
      <c r="CM115" s="207">
        <f t="shared" si="136"/>
        <v>0</v>
      </c>
      <c r="CN115" s="207">
        <f t="shared" si="136"/>
        <v>5</v>
      </c>
      <c r="CO115" s="207">
        <f t="shared" si="136"/>
        <v>84040.319999999992</v>
      </c>
      <c r="CP115" s="207">
        <f t="shared" si="136"/>
        <v>0</v>
      </c>
      <c r="CQ115" s="207">
        <f t="shared" si="136"/>
        <v>0</v>
      </c>
      <c r="CR115" s="207">
        <f t="shared" si="136"/>
        <v>3</v>
      </c>
      <c r="CS115" s="207">
        <f t="shared" si="136"/>
        <v>50424.192000000003</v>
      </c>
      <c r="CT115" s="207">
        <f t="shared" si="136"/>
        <v>2</v>
      </c>
      <c r="CU115" s="207">
        <f t="shared" si="136"/>
        <v>33616.127999999997</v>
      </c>
      <c r="CV115" s="207">
        <f t="shared" si="136"/>
        <v>5</v>
      </c>
      <c r="CW115" s="207">
        <f t="shared" si="136"/>
        <v>111553.52</v>
      </c>
      <c r="CX115" s="207">
        <f t="shared" si="136"/>
        <v>3</v>
      </c>
      <c r="CY115" s="207">
        <f t="shared" si="136"/>
        <v>77137.008000000002</v>
      </c>
      <c r="CZ115" s="207">
        <f t="shared" si="136"/>
        <v>0</v>
      </c>
      <c r="DA115" s="207">
        <f t="shared" si="136"/>
        <v>0</v>
      </c>
      <c r="DB115" s="207">
        <f t="shared" si="136"/>
        <v>0</v>
      </c>
      <c r="DC115" s="207">
        <f t="shared" si="136"/>
        <v>0</v>
      </c>
      <c r="DD115" s="207">
        <f t="shared" si="136"/>
        <v>1281</v>
      </c>
      <c r="DE115" s="207">
        <f t="shared" si="136"/>
        <v>24016316.896000002</v>
      </c>
    </row>
    <row r="116" spans="1:109" ht="15.75" x14ac:dyDescent="0.25">
      <c r="A116" s="23"/>
      <c r="B116" s="23">
        <v>79</v>
      </c>
      <c r="C116" s="108" t="s">
        <v>295</v>
      </c>
      <c r="D116" s="37" t="s">
        <v>296</v>
      </c>
      <c r="E116" s="38">
        <v>13520</v>
      </c>
      <c r="F116" s="39">
        <v>0.74</v>
      </c>
      <c r="G116" s="39"/>
      <c r="H116" s="40">
        <v>1</v>
      </c>
      <c r="I116" s="41"/>
      <c r="J116" s="38">
        <v>1.4</v>
      </c>
      <c r="K116" s="38">
        <v>1.68</v>
      </c>
      <c r="L116" s="38">
        <v>2.23</v>
      </c>
      <c r="M116" s="42">
        <v>2.57</v>
      </c>
      <c r="N116" s="77">
        <v>89</v>
      </c>
      <c r="O116" s="43">
        <f t="shared" ref="O116:O121" si="137">SUM(N116*$E116*$F116*$H116*$J116*$O$11)</f>
        <v>1246598.0799999998</v>
      </c>
      <c r="P116" s="45"/>
      <c r="Q116" s="43">
        <f t="shared" ref="Q116:Q121" si="138">SUM(P116*$E116*$F116*$H116*$J116*$Q$11)</f>
        <v>0</v>
      </c>
      <c r="R116" s="45"/>
      <c r="S116" s="44">
        <f t="shared" ref="S116:S121" si="139">SUM(R116*$E116*$F116*$H116*$J116*$S$11)</f>
        <v>0</v>
      </c>
      <c r="T116" s="45"/>
      <c r="U116" s="43">
        <f t="shared" ref="U116:U121" si="140">SUM(T116*$E116*$F116*$H116*$J116*$U$11)</f>
        <v>0</v>
      </c>
      <c r="V116" s="45"/>
      <c r="W116" s="43">
        <f t="shared" ref="W116:W121" si="141">SUM(V116*$E116*$F116*$H116*$J116*$W$11)</f>
        <v>0</v>
      </c>
      <c r="X116" s="45"/>
      <c r="Y116" s="44">
        <f t="shared" ref="Y116:Y121" si="142">SUM(X116*$E116*$F116*$H116*$J116*$Y$11)</f>
        <v>0</v>
      </c>
      <c r="Z116" s="78"/>
      <c r="AA116" s="43">
        <f t="shared" ref="AA116:AA121" si="143">SUM(Z116*$E116*$F116*$H116*$J116*$AA$11)</f>
        <v>0</v>
      </c>
      <c r="AB116" s="44">
        <v>16</v>
      </c>
      <c r="AC116" s="43">
        <f t="shared" ref="AC116:AC121" si="144">SUM(AB116*$E116*$F116*$H116*$J116*$AC$11)</f>
        <v>224107.51999999996</v>
      </c>
      <c r="AD116" s="44">
        <f>320+16</f>
        <v>336</v>
      </c>
      <c r="AE116" s="43">
        <f t="shared" ref="AE116:AE121" si="145">SUM(AD116*$E116*$F116*$H116*$J116*$AE$11)</f>
        <v>4706257.919999999</v>
      </c>
      <c r="AF116" s="43">
        <v>16.333333333333314</v>
      </c>
      <c r="AG116" s="43">
        <v>217546.18666669074</v>
      </c>
      <c r="AH116" s="45"/>
      <c r="AI116" s="43">
        <f t="shared" ref="AI116:AI121" si="146">SUM(AH116*$E116*$F116*$H116*$J116*$AI$11)</f>
        <v>0</v>
      </c>
      <c r="AJ116" s="45"/>
      <c r="AK116" s="43">
        <f t="shared" ref="AK116:AK121" si="147">AJ116*$E116*$F116*$H116*$K116*$AK$11</f>
        <v>0</v>
      </c>
      <c r="AL116" s="85">
        <v>15</v>
      </c>
      <c r="AM116" s="43">
        <f t="shared" ref="AM116:AM121" si="148">AL116*$E116*$F116*$H116*$K116*$AM$11</f>
        <v>252120.95999999999</v>
      </c>
      <c r="AN116" s="78">
        <v>1</v>
      </c>
      <c r="AO116" s="43">
        <f t="shared" ref="AO116:AO121" si="149">SUM(AN116*$E116*$F116*$H116*$J116*$AO$11)</f>
        <v>14006.719999999998</v>
      </c>
      <c r="AP116" s="45"/>
      <c r="AQ116" s="44">
        <f t="shared" ref="AQ116:AQ121" si="150">SUM(AP116*$E116*$F116*$H116*$J116*$AQ$11)</f>
        <v>0</v>
      </c>
      <c r="AR116" s="45"/>
      <c r="AS116" s="43">
        <f t="shared" ref="AS116:AS121" si="151">SUM(AR116*$E116*$F116*$H116*$J116*$AS$11)</f>
        <v>0</v>
      </c>
      <c r="AT116" s="45"/>
      <c r="AU116" s="43">
        <f t="shared" ref="AU116:AU121" si="152">SUM(AT116*$E116*$F116*$H116*$J116*$AU$11)</f>
        <v>0</v>
      </c>
      <c r="AV116" s="45"/>
      <c r="AW116" s="43">
        <f t="shared" ref="AW116:AW121" si="153">SUM(AV116*$E116*$F116*$H116*$J116*$AW$11)</f>
        <v>0</v>
      </c>
      <c r="AX116" s="45"/>
      <c r="AY116" s="43">
        <f t="shared" ref="AY116:AY121" si="154">SUM(AX116*$E116*$F116*$H116*$J116*$AY$11)</f>
        <v>0</v>
      </c>
      <c r="AZ116" s="45"/>
      <c r="BA116" s="43">
        <f t="shared" ref="BA116:BA121" si="155">SUM(AZ116*$E116*$F116*$H116*$J116*$BA$11)</f>
        <v>0</v>
      </c>
      <c r="BB116" s="45"/>
      <c r="BC116" s="43">
        <f t="shared" ref="BC116:BC121" si="156">SUM(BB116*$E116*$F116*$H116*$J116*$BC$11)</f>
        <v>0</v>
      </c>
      <c r="BD116" s="45">
        <v>20</v>
      </c>
      <c r="BE116" s="43">
        <f t="shared" ref="BE116:BE121" si="157">SUM(BD116*$E116*$F116*$H116*$J116*$BE$11)</f>
        <v>280134.39999999997</v>
      </c>
      <c r="BF116" s="45"/>
      <c r="BG116" s="43">
        <f t="shared" ref="BG116:BG121" si="158">SUM(BF116*$E116*$F116*$H116*$J116*$BG$11)</f>
        <v>0</v>
      </c>
      <c r="BH116" s="45"/>
      <c r="BI116" s="43">
        <f t="shared" ref="BI116:BI121" si="159">SUM(BH116*$E116*$F116*$H116*$J116*$BI$11)</f>
        <v>0</v>
      </c>
      <c r="BJ116" s="45"/>
      <c r="BK116" s="43">
        <f t="shared" ref="BK116:BK121" si="160">SUM(BJ116*$E116*$F116*$H116*$J116*$BK$11)</f>
        <v>0</v>
      </c>
      <c r="BL116" s="45">
        <v>13</v>
      </c>
      <c r="BM116" s="43">
        <f t="shared" ref="BM116:BM121" si="161">SUM(BL116*$E116*$F116*$H116*$J116*$BM$11)</f>
        <v>182087.36</v>
      </c>
      <c r="BN116" s="45"/>
      <c r="BO116" s="43">
        <f t="shared" ref="BO116:BO121" si="162">BN116*$E116*$F116*$H116*$K116*$BO$11</f>
        <v>0</v>
      </c>
      <c r="BP116" s="45"/>
      <c r="BQ116" s="43">
        <f t="shared" ref="BQ116:BQ121" si="163">BP116*$E116*$F116*$H116*$K116*$BQ$11</f>
        <v>0</v>
      </c>
      <c r="BR116" s="86">
        <v>308</v>
      </c>
      <c r="BS116" s="43">
        <f t="shared" ref="BS116:BS121" si="164">BR116*$E116*$F116*$H116*$K116*$BS$11</f>
        <v>5176883.7119999994</v>
      </c>
      <c r="BT116" s="45"/>
      <c r="BU116" s="43">
        <f t="shared" ref="BU116:BU121" si="165">BT116*$E116*$F116*$H116*$K116*$BU$11</f>
        <v>0</v>
      </c>
      <c r="BV116" s="45"/>
      <c r="BW116" s="43">
        <f t="shared" ref="BW116:BW121" si="166">BV116*$E116*$F116*$H116*$K116*$BW$11</f>
        <v>0</v>
      </c>
      <c r="BX116" s="46">
        <f>43-8</f>
        <v>35</v>
      </c>
      <c r="BY116" s="43">
        <f t="shared" ref="BY116:BY121" si="167">BX116*$E116*$F116*$H116*$K116*$BY$11</f>
        <v>588282.24</v>
      </c>
      <c r="BZ116" s="47">
        <v>-17.833333333333336</v>
      </c>
      <c r="CA116" s="47">
        <v>-299743.87999999995</v>
      </c>
      <c r="CB116" s="45">
        <v>27</v>
      </c>
      <c r="CC116" s="43">
        <f t="shared" ref="CC116:CC121" si="168">CB116*$E116*$F116*$H116*$K116*$CC$11</f>
        <v>453817.72799999994</v>
      </c>
      <c r="CD116" s="45"/>
      <c r="CE116" s="43">
        <f t="shared" ref="CE116:CE121" si="169">CD116*$E116*$F116*$H116*$K116*$CE$11</f>
        <v>0</v>
      </c>
      <c r="CF116" s="85">
        <v>3</v>
      </c>
      <c r="CG116" s="43">
        <f t="shared" ref="CG116:CG121" si="170">CF116*$E116*$F116*$H116*$K116*$CG$11</f>
        <v>50424.192000000003</v>
      </c>
      <c r="CH116" s="45"/>
      <c r="CI116" s="43">
        <f t="shared" ref="CI116:CI121" si="171">CH116*$E116*$F116*$H116*$K116*$CI$11</f>
        <v>0</v>
      </c>
      <c r="CJ116" s="43">
        <v>0</v>
      </c>
      <c r="CK116" s="43">
        <v>0</v>
      </c>
      <c r="CL116" s="45"/>
      <c r="CM116" s="43">
        <f t="shared" ref="CM116:CM121" si="172">CL116*$E116*$F116*$H116*$K116*$CM$11</f>
        <v>0</v>
      </c>
      <c r="CN116" s="45">
        <v>5</v>
      </c>
      <c r="CO116" s="43">
        <f t="shared" ref="CO116:CO121" si="173">CN116*$E116*$F116*$H116*$K116*$CO$11</f>
        <v>84040.319999999992</v>
      </c>
      <c r="CP116" s="45"/>
      <c r="CQ116" s="43">
        <f t="shared" ref="CQ116:CQ121" si="174">CP116*$E116*$F116*$H116*$K116*$CQ$11</f>
        <v>0</v>
      </c>
      <c r="CR116" s="45">
        <v>3</v>
      </c>
      <c r="CS116" s="43">
        <f t="shared" ref="CS116:CS121" si="175">CR116*$E116*$F116*$H116*$K116*$CS$11</f>
        <v>50424.192000000003</v>
      </c>
      <c r="CT116" s="45">
        <v>2</v>
      </c>
      <c r="CU116" s="43">
        <f t="shared" ref="CU116:CU121" si="176">CT116*$E116*$F116*$H116*$K116*$CU$11</f>
        <v>33616.127999999997</v>
      </c>
      <c r="CV116" s="85">
        <v>5</v>
      </c>
      <c r="CW116" s="43">
        <f t="shared" ref="CW116:CW121" si="177">CV116*$E116*$F116*$H116*$L116*$CW$11</f>
        <v>111553.52</v>
      </c>
      <c r="CX116" s="85">
        <v>3</v>
      </c>
      <c r="CY116" s="43">
        <f t="shared" ref="CY116:CY121" si="178">CX116*$E116*$F116*$H116*$M116*$CY$11</f>
        <v>77137.008000000002</v>
      </c>
      <c r="CZ116" s="44"/>
      <c r="DA116" s="43">
        <f t="shared" ref="DA116:DA121" si="179">CZ116*E116*F116*H116</f>
        <v>0</v>
      </c>
      <c r="DB116" s="44"/>
      <c r="DC116" s="43"/>
      <c r="DD116" s="49">
        <f t="shared" ref="DD116:DE121" si="180">SUM(P116+N116+Z116+R116+T116+AB116+X116+V116+AD116+AJ116+AH116+AL116+AN116+AR116+BN116+BT116+AP116+BB116+BD116+CH116+CL116+CF116+CN116+CP116+BX116+CB116+AT116+AV116+AX116+AZ116+BP116+BR116+BV116+BF116+BH116+BJ116+BL116+CD116+CR116+CT116+CV116+CX116+CZ116+DB116)</f>
        <v>881</v>
      </c>
      <c r="DE116" s="49">
        <f t="shared" si="180"/>
        <v>13531491.999999998</v>
      </c>
    </row>
    <row r="117" spans="1:109" ht="45" x14ac:dyDescent="0.25">
      <c r="A117" s="23"/>
      <c r="B117" s="23">
        <v>80</v>
      </c>
      <c r="C117" s="108" t="s">
        <v>297</v>
      </c>
      <c r="D117" s="37" t="s">
        <v>298</v>
      </c>
      <c r="E117" s="38">
        <v>13520</v>
      </c>
      <c r="F117" s="39">
        <v>1.1200000000000001</v>
      </c>
      <c r="G117" s="39"/>
      <c r="H117" s="40">
        <v>1</v>
      </c>
      <c r="I117" s="41"/>
      <c r="J117" s="38">
        <v>1.4</v>
      </c>
      <c r="K117" s="38">
        <v>1.68</v>
      </c>
      <c r="L117" s="38">
        <v>2.23</v>
      </c>
      <c r="M117" s="42">
        <v>2.57</v>
      </c>
      <c r="N117" s="77">
        <v>1</v>
      </c>
      <c r="O117" s="43">
        <f t="shared" si="137"/>
        <v>21199.360000000001</v>
      </c>
      <c r="P117" s="45">
        <v>0</v>
      </c>
      <c r="Q117" s="43">
        <f t="shared" si="138"/>
        <v>0</v>
      </c>
      <c r="R117" s="45">
        <v>0</v>
      </c>
      <c r="S117" s="44">
        <f t="shared" si="139"/>
        <v>0</v>
      </c>
      <c r="T117" s="45">
        <v>0</v>
      </c>
      <c r="U117" s="43">
        <f t="shared" si="140"/>
        <v>0</v>
      </c>
      <c r="V117" s="45">
        <v>0</v>
      </c>
      <c r="W117" s="43">
        <f t="shared" si="141"/>
        <v>0</v>
      </c>
      <c r="X117" s="45"/>
      <c r="Y117" s="44">
        <f t="shared" si="142"/>
        <v>0</v>
      </c>
      <c r="Z117" s="78"/>
      <c r="AA117" s="43">
        <f t="shared" si="143"/>
        <v>0</v>
      </c>
      <c r="AB117" s="45"/>
      <c r="AC117" s="43">
        <f t="shared" si="144"/>
        <v>0</v>
      </c>
      <c r="AD117" s="44">
        <f>120-11-14</f>
        <v>95</v>
      </c>
      <c r="AE117" s="43">
        <f t="shared" si="145"/>
        <v>2013939.2000000002</v>
      </c>
      <c r="AF117" s="43">
        <v>-13.833333333333343</v>
      </c>
      <c r="AG117" s="43">
        <v>-293257.81333333068</v>
      </c>
      <c r="AH117" s="45">
        <v>0</v>
      </c>
      <c r="AI117" s="43">
        <f t="shared" si="146"/>
        <v>0</v>
      </c>
      <c r="AJ117" s="45">
        <v>0</v>
      </c>
      <c r="AK117" s="43">
        <f t="shared" si="147"/>
        <v>0</v>
      </c>
      <c r="AL117" s="45">
        <v>0</v>
      </c>
      <c r="AM117" s="43">
        <f t="shared" si="148"/>
        <v>0</v>
      </c>
      <c r="AN117" s="78"/>
      <c r="AO117" s="43">
        <f t="shared" si="149"/>
        <v>0</v>
      </c>
      <c r="AP117" s="45"/>
      <c r="AQ117" s="44">
        <f t="shared" si="150"/>
        <v>0</v>
      </c>
      <c r="AR117" s="45">
        <v>0</v>
      </c>
      <c r="AS117" s="43">
        <f t="shared" si="151"/>
        <v>0</v>
      </c>
      <c r="AT117" s="45">
        <v>0</v>
      </c>
      <c r="AU117" s="43">
        <f t="shared" si="152"/>
        <v>0</v>
      </c>
      <c r="AV117" s="45"/>
      <c r="AW117" s="43">
        <f t="shared" si="153"/>
        <v>0</v>
      </c>
      <c r="AX117" s="45"/>
      <c r="AY117" s="43">
        <f t="shared" si="154"/>
        <v>0</v>
      </c>
      <c r="AZ117" s="45"/>
      <c r="BA117" s="43">
        <f t="shared" si="155"/>
        <v>0</v>
      </c>
      <c r="BB117" s="45">
        <v>0</v>
      </c>
      <c r="BC117" s="43">
        <f t="shared" si="156"/>
        <v>0</v>
      </c>
      <c r="BD117" s="45">
        <v>0</v>
      </c>
      <c r="BE117" s="43">
        <f t="shared" si="157"/>
        <v>0</v>
      </c>
      <c r="BF117" s="45">
        <v>0</v>
      </c>
      <c r="BG117" s="43">
        <f t="shared" si="158"/>
        <v>0</v>
      </c>
      <c r="BH117" s="45">
        <v>0</v>
      </c>
      <c r="BI117" s="43">
        <f t="shared" si="159"/>
        <v>0</v>
      </c>
      <c r="BJ117" s="45">
        <v>0</v>
      </c>
      <c r="BK117" s="43">
        <f t="shared" si="160"/>
        <v>0</v>
      </c>
      <c r="BL117" s="45"/>
      <c r="BM117" s="43">
        <f t="shared" si="161"/>
        <v>0</v>
      </c>
      <c r="BN117" s="45">
        <v>0</v>
      </c>
      <c r="BO117" s="43">
        <f t="shared" si="162"/>
        <v>0</v>
      </c>
      <c r="BP117" s="45">
        <v>0</v>
      </c>
      <c r="BQ117" s="43">
        <f t="shared" si="163"/>
        <v>0</v>
      </c>
      <c r="BR117" s="86">
        <v>244</v>
      </c>
      <c r="BS117" s="43">
        <f t="shared" si="164"/>
        <v>6207172.6080000009</v>
      </c>
      <c r="BT117" s="45">
        <v>0</v>
      </c>
      <c r="BU117" s="43">
        <f t="shared" si="165"/>
        <v>0</v>
      </c>
      <c r="BV117" s="45">
        <v>0</v>
      </c>
      <c r="BW117" s="43">
        <f t="shared" si="166"/>
        <v>0</v>
      </c>
      <c r="BX117" s="46">
        <v>6</v>
      </c>
      <c r="BY117" s="43">
        <f t="shared" si="167"/>
        <v>152635.39200000002</v>
      </c>
      <c r="BZ117" s="47">
        <v>1</v>
      </c>
      <c r="CA117" s="47">
        <v>25439.219999999987</v>
      </c>
      <c r="CB117" s="45">
        <v>0</v>
      </c>
      <c r="CC117" s="43">
        <f t="shared" si="168"/>
        <v>0</v>
      </c>
      <c r="CD117" s="45"/>
      <c r="CE117" s="43">
        <f t="shared" si="169"/>
        <v>0</v>
      </c>
      <c r="CF117" s="45">
        <v>0</v>
      </c>
      <c r="CG117" s="43">
        <f t="shared" si="170"/>
        <v>0</v>
      </c>
      <c r="CH117" s="45">
        <v>0</v>
      </c>
      <c r="CI117" s="43">
        <f t="shared" si="171"/>
        <v>0</v>
      </c>
      <c r="CJ117" s="43">
        <v>0</v>
      </c>
      <c r="CK117" s="43">
        <v>0</v>
      </c>
      <c r="CL117" s="45">
        <v>0</v>
      </c>
      <c r="CM117" s="43">
        <f t="shared" si="172"/>
        <v>0</v>
      </c>
      <c r="CN117" s="45">
        <v>0</v>
      </c>
      <c r="CO117" s="43">
        <f t="shared" si="173"/>
        <v>0</v>
      </c>
      <c r="CP117" s="45"/>
      <c r="CQ117" s="43">
        <f t="shared" si="174"/>
        <v>0</v>
      </c>
      <c r="CR117" s="45"/>
      <c r="CS117" s="43">
        <f t="shared" si="175"/>
        <v>0</v>
      </c>
      <c r="CT117" s="45">
        <v>0</v>
      </c>
      <c r="CU117" s="43">
        <f t="shared" si="176"/>
        <v>0</v>
      </c>
      <c r="CV117" s="45">
        <v>0</v>
      </c>
      <c r="CW117" s="43">
        <f t="shared" si="177"/>
        <v>0</v>
      </c>
      <c r="CX117" s="45">
        <v>0</v>
      </c>
      <c r="CY117" s="43">
        <f t="shared" si="178"/>
        <v>0</v>
      </c>
      <c r="CZ117" s="44"/>
      <c r="DA117" s="43">
        <f t="shared" si="179"/>
        <v>0</v>
      </c>
      <c r="DB117" s="44"/>
      <c r="DC117" s="43"/>
      <c r="DD117" s="49">
        <f t="shared" si="180"/>
        <v>346</v>
      </c>
      <c r="DE117" s="49">
        <f t="shared" si="180"/>
        <v>8394946.5600000024</v>
      </c>
    </row>
    <row r="118" spans="1:109" ht="45" x14ac:dyDescent="0.25">
      <c r="A118" s="23"/>
      <c r="B118" s="23">
        <v>81</v>
      </c>
      <c r="C118" s="108" t="s">
        <v>299</v>
      </c>
      <c r="D118" s="37" t="s">
        <v>300</v>
      </c>
      <c r="E118" s="38">
        <v>13520</v>
      </c>
      <c r="F118" s="39">
        <v>1.66</v>
      </c>
      <c r="G118" s="39"/>
      <c r="H118" s="40">
        <v>1</v>
      </c>
      <c r="I118" s="41"/>
      <c r="J118" s="38">
        <v>1.4</v>
      </c>
      <c r="K118" s="38">
        <v>1.68</v>
      </c>
      <c r="L118" s="38">
        <v>2.23</v>
      </c>
      <c r="M118" s="42">
        <v>2.57</v>
      </c>
      <c r="N118" s="77"/>
      <c r="O118" s="43">
        <f t="shared" si="137"/>
        <v>0</v>
      </c>
      <c r="P118" s="45">
        <v>0</v>
      </c>
      <c r="Q118" s="43">
        <f t="shared" si="138"/>
        <v>0</v>
      </c>
      <c r="R118" s="45">
        <v>0</v>
      </c>
      <c r="S118" s="44">
        <f t="shared" si="139"/>
        <v>0</v>
      </c>
      <c r="T118" s="45">
        <v>0</v>
      </c>
      <c r="U118" s="43">
        <f t="shared" si="140"/>
        <v>0</v>
      </c>
      <c r="V118" s="45">
        <v>0</v>
      </c>
      <c r="W118" s="43">
        <f t="shared" si="141"/>
        <v>0</v>
      </c>
      <c r="X118" s="45"/>
      <c r="Y118" s="44">
        <f t="shared" si="142"/>
        <v>0</v>
      </c>
      <c r="Z118" s="78"/>
      <c r="AA118" s="43">
        <f t="shared" si="143"/>
        <v>0</v>
      </c>
      <c r="AB118" s="45"/>
      <c r="AC118" s="43">
        <f t="shared" si="144"/>
        <v>0</v>
      </c>
      <c r="AD118" s="44">
        <f>25-20</f>
        <v>5</v>
      </c>
      <c r="AE118" s="43">
        <f t="shared" si="145"/>
        <v>157102.39999999999</v>
      </c>
      <c r="AF118" s="43">
        <v>-0.8333333333333357</v>
      </c>
      <c r="AG118" s="43">
        <v>-26183.733333333512</v>
      </c>
      <c r="AH118" s="45">
        <v>0</v>
      </c>
      <c r="AI118" s="43">
        <f t="shared" si="146"/>
        <v>0</v>
      </c>
      <c r="AJ118" s="45">
        <v>0</v>
      </c>
      <c r="AK118" s="43">
        <f t="shared" si="147"/>
        <v>0</v>
      </c>
      <c r="AL118" s="45">
        <v>0</v>
      </c>
      <c r="AM118" s="43">
        <f t="shared" si="148"/>
        <v>0</v>
      </c>
      <c r="AN118" s="78"/>
      <c r="AO118" s="43">
        <f t="shared" si="149"/>
        <v>0</v>
      </c>
      <c r="AP118" s="45"/>
      <c r="AQ118" s="44">
        <f t="shared" si="150"/>
        <v>0</v>
      </c>
      <c r="AR118" s="45">
        <v>0</v>
      </c>
      <c r="AS118" s="43">
        <f t="shared" si="151"/>
        <v>0</v>
      </c>
      <c r="AT118" s="45">
        <v>0</v>
      </c>
      <c r="AU118" s="43">
        <f t="shared" si="152"/>
        <v>0</v>
      </c>
      <c r="AV118" s="45"/>
      <c r="AW118" s="43">
        <f t="shared" si="153"/>
        <v>0</v>
      </c>
      <c r="AX118" s="45"/>
      <c r="AY118" s="43">
        <f t="shared" si="154"/>
        <v>0</v>
      </c>
      <c r="AZ118" s="45"/>
      <c r="BA118" s="43">
        <f t="shared" si="155"/>
        <v>0</v>
      </c>
      <c r="BB118" s="45">
        <v>0</v>
      </c>
      <c r="BC118" s="43">
        <f t="shared" si="156"/>
        <v>0</v>
      </c>
      <c r="BD118" s="45">
        <v>0</v>
      </c>
      <c r="BE118" s="43">
        <f t="shared" si="157"/>
        <v>0</v>
      </c>
      <c r="BF118" s="45">
        <v>0</v>
      </c>
      <c r="BG118" s="43">
        <f t="shared" si="158"/>
        <v>0</v>
      </c>
      <c r="BH118" s="45">
        <v>0</v>
      </c>
      <c r="BI118" s="43">
        <f t="shared" si="159"/>
        <v>0</v>
      </c>
      <c r="BJ118" s="45">
        <v>0</v>
      </c>
      <c r="BK118" s="43">
        <f t="shared" si="160"/>
        <v>0</v>
      </c>
      <c r="BL118" s="45"/>
      <c r="BM118" s="43">
        <f t="shared" si="161"/>
        <v>0</v>
      </c>
      <c r="BN118" s="45">
        <v>0</v>
      </c>
      <c r="BO118" s="43">
        <f t="shared" si="162"/>
        <v>0</v>
      </c>
      <c r="BP118" s="45">
        <v>0</v>
      </c>
      <c r="BQ118" s="43">
        <f t="shared" si="163"/>
        <v>0</v>
      </c>
      <c r="BR118" s="86">
        <v>34</v>
      </c>
      <c r="BS118" s="43">
        <f t="shared" si="164"/>
        <v>1281955.5839999998</v>
      </c>
      <c r="BT118" s="45">
        <v>0</v>
      </c>
      <c r="BU118" s="43">
        <f t="shared" si="165"/>
        <v>0</v>
      </c>
      <c r="BV118" s="45">
        <v>0</v>
      </c>
      <c r="BW118" s="43">
        <f t="shared" si="166"/>
        <v>0</v>
      </c>
      <c r="BX118" s="72">
        <f>2-1</f>
        <v>1</v>
      </c>
      <c r="BY118" s="43">
        <f t="shared" si="167"/>
        <v>37704.576000000001</v>
      </c>
      <c r="BZ118" s="47">
        <v>-1.6666666666666665</v>
      </c>
      <c r="CA118" s="47">
        <v>-62840.960000000006</v>
      </c>
      <c r="CB118" s="45">
        <v>0</v>
      </c>
      <c r="CC118" s="43">
        <f t="shared" si="168"/>
        <v>0</v>
      </c>
      <c r="CD118" s="45"/>
      <c r="CE118" s="43">
        <f t="shared" si="169"/>
        <v>0</v>
      </c>
      <c r="CF118" s="45">
        <v>0</v>
      </c>
      <c r="CG118" s="43">
        <f t="shared" si="170"/>
        <v>0</v>
      </c>
      <c r="CH118" s="45">
        <v>0</v>
      </c>
      <c r="CI118" s="43">
        <f t="shared" si="171"/>
        <v>0</v>
      </c>
      <c r="CJ118" s="43">
        <v>0</v>
      </c>
      <c r="CK118" s="43">
        <v>0</v>
      </c>
      <c r="CL118" s="45">
        <v>0</v>
      </c>
      <c r="CM118" s="43">
        <f t="shared" si="172"/>
        <v>0</v>
      </c>
      <c r="CN118" s="45">
        <v>0</v>
      </c>
      <c r="CO118" s="43">
        <f t="shared" si="173"/>
        <v>0</v>
      </c>
      <c r="CP118" s="45"/>
      <c r="CQ118" s="43">
        <f t="shared" si="174"/>
        <v>0</v>
      </c>
      <c r="CR118" s="45"/>
      <c r="CS118" s="43">
        <f t="shared" si="175"/>
        <v>0</v>
      </c>
      <c r="CT118" s="45">
        <v>0</v>
      </c>
      <c r="CU118" s="43">
        <f t="shared" si="176"/>
        <v>0</v>
      </c>
      <c r="CV118" s="45">
        <v>0</v>
      </c>
      <c r="CW118" s="43">
        <f t="shared" si="177"/>
        <v>0</v>
      </c>
      <c r="CX118" s="45">
        <v>0</v>
      </c>
      <c r="CY118" s="43">
        <f t="shared" si="178"/>
        <v>0</v>
      </c>
      <c r="CZ118" s="44"/>
      <c r="DA118" s="43">
        <f t="shared" si="179"/>
        <v>0</v>
      </c>
      <c r="DB118" s="44"/>
      <c r="DC118" s="43"/>
      <c r="DD118" s="49">
        <f t="shared" si="180"/>
        <v>40</v>
      </c>
      <c r="DE118" s="49">
        <f t="shared" si="180"/>
        <v>1476762.5599999998</v>
      </c>
    </row>
    <row r="119" spans="1:109" ht="45" x14ac:dyDescent="0.25">
      <c r="A119" s="23"/>
      <c r="B119" s="23">
        <v>82</v>
      </c>
      <c r="C119" s="108" t="s">
        <v>301</v>
      </c>
      <c r="D119" s="37" t="s">
        <v>302</v>
      </c>
      <c r="E119" s="38">
        <v>13520</v>
      </c>
      <c r="F119" s="39">
        <v>2</v>
      </c>
      <c r="G119" s="39"/>
      <c r="H119" s="40">
        <v>1</v>
      </c>
      <c r="I119" s="41"/>
      <c r="J119" s="38">
        <v>1.4</v>
      </c>
      <c r="K119" s="38">
        <v>1.68</v>
      </c>
      <c r="L119" s="38">
        <v>2.23</v>
      </c>
      <c r="M119" s="42">
        <v>2.57</v>
      </c>
      <c r="N119" s="77"/>
      <c r="O119" s="43">
        <f t="shared" si="137"/>
        <v>0</v>
      </c>
      <c r="P119" s="45">
        <v>0</v>
      </c>
      <c r="Q119" s="43">
        <f t="shared" si="138"/>
        <v>0</v>
      </c>
      <c r="R119" s="45">
        <v>0</v>
      </c>
      <c r="S119" s="44">
        <f t="shared" si="139"/>
        <v>0</v>
      </c>
      <c r="T119" s="45">
        <v>0</v>
      </c>
      <c r="U119" s="43">
        <f t="shared" si="140"/>
        <v>0</v>
      </c>
      <c r="V119" s="45">
        <v>0</v>
      </c>
      <c r="W119" s="43">
        <f t="shared" si="141"/>
        <v>0</v>
      </c>
      <c r="X119" s="45"/>
      <c r="Y119" s="44">
        <f t="shared" si="142"/>
        <v>0</v>
      </c>
      <c r="Z119" s="78"/>
      <c r="AA119" s="43">
        <f t="shared" si="143"/>
        <v>0</v>
      </c>
      <c r="AB119" s="45"/>
      <c r="AC119" s="43">
        <f t="shared" si="144"/>
        <v>0</v>
      </c>
      <c r="AD119" s="44">
        <v>5</v>
      </c>
      <c r="AE119" s="43">
        <f t="shared" si="145"/>
        <v>189280</v>
      </c>
      <c r="AF119" s="43">
        <v>0.83333333333333304</v>
      </c>
      <c r="AG119" s="43">
        <v>31546.666666666657</v>
      </c>
      <c r="AH119" s="45">
        <v>0</v>
      </c>
      <c r="AI119" s="43">
        <f t="shared" si="146"/>
        <v>0</v>
      </c>
      <c r="AJ119" s="45">
        <v>0</v>
      </c>
      <c r="AK119" s="43">
        <f t="shared" si="147"/>
        <v>0</v>
      </c>
      <c r="AL119" s="45">
        <v>0</v>
      </c>
      <c r="AM119" s="43">
        <f t="shared" si="148"/>
        <v>0</v>
      </c>
      <c r="AN119" s="78"/>
      <c r="AO119" s="43">
        <f t="shared" si="149"/>
        <v>0</v>
      </c>
      <c r="AP119" s="45"/>
      <c r="AQ119" s="44">
        <f t="shared" si="150"/>
        <v>0</v>
      </c>
      <c r="AR119" s="45">
        <v>0</v>
      </c>
      <c r="AS119" s="43">
        <f t="shared" si="151"/>
        <v>0</v>
      </c>
      <c r="AT119" s="45">
        <v>0</v>
      </c>
      <c r="AU119" s="43">
        <f t="shared" si="152"/>
        <v>0</v>
      </c>
      <c r="AV119" s="45"/>
      <c r="AW119" s="43">
        <f t="shared" si="153"/>
        <v>0</v>
      </c>
      <c r="AX119" s="45"/>
      <c r="AY119" s="43">
        <f t="shared" si="154"/>
        <v>0</v>
      </c>
      <c r="AZ119" s="45"/>
      <c r="BA119" s="43">
        <f t="shared" si="155"/>
        <v>0</v>
      </c>
      <c r="BB119" s="45">
        <v>0</v>
      </c>
      <c r="BC119" s="43">
        <f t="shared" si="156"/>
        <v>0</v>
      </c>
      <c r="BD119" s="45">
        <v>0</v>
      </c>
      <c r="BE119" s="43">
        <f t="shared" si="157"/>
        <v>0</v>
      </c>
      <c r="BF119" s="45">
        <v>0</v>
      </c>
      <c r="BG119" s="43">
        <f t="shared" si="158"/>
        <v>0</v>
      </c>
      <c r="BH119" s="45">
        <v>0</v>
      </c>
      <c r="BI119" s="43">
        <f t="shared" si="159"/>
        <v>0</v>
      </c>
      <c r="BJ119" s="45">
        <v>0</v>
      </c>
      <c r="BK119" s="43">
        <f t="shared" si="160"/>
        <v>0</v>
      </c>
      <c r="BL119" s="45"/>
      <c r="BM119" s="43">
        <f t="shared" si="161"/>
        <v>0</v>
      </c>
      <c r="BN119" s="45">
        <v>0</v>
      </c>
      <c r="BO119" s="43">
        <f t="shared" si="162"/>
        <v>0</v>
      </c>
      <c r="BP119" s="45">
        <v>0</v>
      </c>
      <c r="BQ119" s="43">
        <f t="shared" si="163"/>
        <v>0</v>
      </c>
      <c r="BR119" s="86">
        <v>3</v>
      </c>
      <c r="BS119" s="43">
        <f t="shared" si="164"/>
        <v>136281.60000000001</v>
      </c>
      <c r="BT119" s="85"/>
      <c r="BU119" s="43">
        <f t="shared" si="165"/>
        <v>0</v>
      </c>
      <c r="BV119" s="45">
        <v>0</v>
      </c>
      <c r="BW119" s="43">
        <f t="shared" si="166"/>
        <v>0</v>
      </c>
      <c r="BX119" s="46">
        <f>3-2</f>
        <v>1</v>
      </c>
      <c r="BY119" s="43">
        <f t="shared" si="167"/>
        <v>45427.199999999997</v>
      </c>
      <c r="BZ119" s="47">
        <v>-2.5</v>
      </c>
      <c r="CA119" s="47">
        <v>-113568.00000000001</v>
      </c>
      <c r="CB119" s="45">
        <v>0</v>
      </c>
      <c r="CC119" s="43">
        <f t="shared" si="168"/>
        <v>0</v>
      </c>
      <c r="CD119" s="45"/>
      <c r="CE119" s="43">
        <f t="shared" si="169"/>
        <v>0</v>
      </c>
      <c r="CF119" s="45">
        <v>0</v>
      </c>
      <c r="CG119" s="43">
        <f t="shared" si="170"/>
        <v>0</v>
      </c>
      <c r="CH119" s="45">
        <v>0</v>
      </c>
      <c r="CI119" s="43">
        <f t="shared" si="171"/>
        <v>0</v>
      </c>
      <c r="CJ119" s="43">
        <v>0</v>
      </c>
      <c r="CK119" s="43">
        <v>0</v>
      </c>
      <c r="CL119" s="45">
        <v>0</v>
      </c>
      <c r="CM119" s="43">
        <f t="shared" si="172"/>
        <v>0</v>
      </c>
      <c r="CN119" s="45">
        <v>0</v>
      </c>
      <c r="CO119" s="43">
        <f t="shared" si="173"/>
        <v>0</v>
      </c>
      <c r="CP119" s="45"/>
      <c r="CQ119" s="43">
        <f t="shared" si="174"/>
        <v>0</v>
      </c>
      <c r="CR119" s="45"/>
      <c r="CS119" s="43">
        <f t="shared" si="175"/>
        <v>0</v>
      </c>
      <c r="CT119" s="45">
        <v>0</v>
      </c>
      <c r="CU119" s="43">
        <f t="shared" si="176"/>
        <v>0</v>
      </c>
      <c r="CV119" s="45">
        <v>0</v>
      </c>
      <c r="CW119" s="43">
        <f t="shared" si="177"/>
        <v>0</v>
      </c>
      <c r="CX119" s="45">
        <v>0</v>
      </c>
      <c r="CY119" s="43">
        <f t="shared" si="178"/>
        <v>0</v>
      </c>
      <c r="CZ119" s="44"/>
      <c r="DA119" s="43">
        <f t="shared" si="179"/>
        <v>0</v>
      </c>
      <c r="DB119" s="44"/>
      <c r="DC119" s="43"/>
      <c r="DD119" s="49">
        <f t="shared" si="180"/>
        <v>9</v>
      </c>
      <c r="DE119" s="49">
        <f t="shared" si="180"/>
        <v>370988.80000000005</v>
      </c>
    </row>
    <row r="120" spans="1:109" ht="45" hidden="1" x14ac:dyDescent="0.25">
      <c r="A120" s="23"/>
      <c r="B120" s="23">
        <v>83</v>
      </c>
      <c r="C120" s="108" t="s">
        <v>303</v>
      </c>
      <c r="D120" s="37" t="s">
        <v>304</v>
      </c>
      <c r="E120" s="38">
        <v>13520</v>
      </c>
      <c r="F120" s="39">
        <v>2.46</v>
      </c>
      <c r="G120" s="39"/>
      <c r="H120" s="40">
        <v>1</v>
      </c>
      <c r="I120" s="41"/>
      <c r="J120" s="38">
        <v>1.4</v>
      </c>
      <c r="K120" s="38">
        <v>1.68</v>
      </c>
      <c r="L120" s="38">
        <v>2.23</v>
      </c>
      <c r="M120" s="42">
        <v>2.57</v>
      </c>
      <c r="N120" s="77">
        <v>0</v>
      </c>
      <c r="O120" s="43">
        <f t="shared" si="137"/>
        <v>0</v>
      </c>
      <c r="P120" s="45">
        <v>0</v>
      </c>
      <c r="Q120" s="43">
        <f t="shared" si="138"/>
        <v>0</v>
      </c>
      <c r="R120" s="45"/>
      <c r="S120" s="44">
        <f t="shared" si="139"/>
        <v>0</v>
      </c>
      <c r="T120" s="45">
        <v>0</v>
      </c>
      <c r="U120" s="43">
        <f t="shared" si="140"/>
        <v>0</v>
      </c>
      <c r="V120" s="45">
        <v>0</v>
      </c>
      <c r="W120" s="43">
        <f t="shared" si="141"/>
        <v>0</v>
      </c>
      <c r="X120" s="45"/>
      <c r="Y120" s="44">
        <f t="shared" si="142"/>
        <v>0</v>
      </c>
      <c r="Z120" s="78"/>
      <c r="AA120" s="43">
        <f t="shared" si="143"/>
        <v>0</v>
      </c>
      <c r="AB120" s="44">
        <v>4</v>
      </c>
      <c r="AC120" s="43">
        <f t="shared" si="144"/>
        <v>186251.51999999996</v>
      </c>
      <c r="AD120" s="45"/>
      <c r="AE120" s="43">
        <f t="shared" si="145"/>
        <v>0</v>
      </c>
      <c r="AF120" s="43">
        <v>0</v>
      </c>
      <c r="AG120" s="43">
        <v>0</v>
      </c>
      <c r="AH120" s="45">
        <v>0</v>
      </c>
      <c r="AI120" s="43">
        <f t="shared" si="146"/>
        <v>0</v>
      </c>
      <c r="AJ120" s="45">
        <v>0</v>
      </c>
      <c r="AK120" s="43">
        <f t="shared" si="147"/>
        <v>0</v>
      </c>
      <c r="AL120" s="45">
        <v>0</v>
      </c>
      <c r="AM120" s="43">
        <f t="shared" si="148"/>
        <v>0</v>
      </c>
      <c r="AN120" s="78"/>
      <c r="AO120" s="43">
        <f t="shared" si="149"/>
        <v>0</v>
      </c>
      <c r="AP120" s="45"/>
      <c r="AQ120" s="44">
        <f t="shared" si="150"/>
        <v>0</v>
      </c>
      <c r="AR120" s="45">
        <v>0</v>
      </c>
      <c r="AS120" s="43">
        <f t="shared" si="151"/>
        <v>0</v>
      </c>
      <c r="AT120" s="45">
        <v>0</v>
      </c>
      <c r="AU120" s="43">
        <f t="shared" si="152"/>
        <v>0</v>
      </c>
      <c r="AV120" s="45"/>
      <c r="AW120" s="43">
        <f t="shared" si="153"/>
        <v>0</v>
      </c>
      <c r="AX120" s="45"/>
      <c r="AY120" s="43">
        <f t="shared" si="154"/>
        <v>0</v>
      </c>
      <c r="AZ120" s="45"/>
      <c r="BA120" s="43">
        <f t="shared" si="155"/>
        <v>0</v>
      </c>
      <c r="BB120" s="45">
        <v>0</v>
      </c>
      <c r="BC120" s="43">
        <f t="shared" si="156"/>
        <v>0</v>
      </c>
      <c r="BD120" s="45">
        <v>0</v>
      </c>
      <c r="BE120" s="43">
        <f t="shared" si="157"/>
        <v>0</v>
      </c>
      <c r="BF120" s="45">
        <v>0</v>
      </c>
      <c r="BG120" s="43">
        <f t="shared" si="158"/>
        <v>0</v>
      </c>
      <c r="BH120" s="45">
        <v>0</v>
      </c>
      <c r="BI120" s="43">
        <f t="shared" si="159"/>
        <v>0</v>
      </c>
      <c r="BJ120" s="45">
        <v>0</v>
      </c>
      <c r="BK120" s="43">
        <f t="shared" si="160"/>
        <v>0</v>
      </c>
      <c r="BL120" s="45"/>
      <c r="BM120" s="43">
        <f t="shared" si="161"/>
        <v>0</v>
      </c>
      <c r="BN120" s="45">
        <v>0</v>
      </c>
      <c r="BO120" s="43">
        <f t="shared" si="162"/>
        <v>0</v>
      </c>
      <c r="BP120" s="45">
        <v>0</v>
      </c>
      <c r="BQ120" s="43">
        <f t="shared" si="163"/>
        <v>0</v>
      </c>
      <c r="BR120" s="86">
        <v>1</v>
      </c>
      <c r="BS120" s="43">
        <f t="shared" si="164"/>
        <v>55875.455999999991</v>
      </c>
      <c r="BT120" s="45">
        <v>0</v>
      </c>
      <c r="BU120" s="43">
        <f t="shared" si="165"/>
        <v>0</v>
      </c>
      <c r="BV120" s="45">
        <v>0</v>
      </c>
      <c r="BW120" s="43">
        <f t="shared" si="166"/>
        <v>0</v>
      </c>
      <c r="BX120" s="72">
        <v>0</v>
      </c>
      <c r="BY120" s="43">
        <f t="shared" si="167"/>
        <v>0</v>
      </c>
      <c r="BZ120" s="47">
        <v>0</v>
      </c>
      <c r="CA120" s="47">
        <v>0</v>
      </c>
      <c r="CB120" s="45">
        <v>0</v>
      </c>
      <c r="CC120" s="43">
        <f t="shared" si="168"/>
        <v>0</v>
      </c>
      <c r="CD120" s="45"/>
      <c r="CE120" s="43">
        <f t="shared" si="169"/>
        <v>0</v>
      </c>
      <c r="CF120" s="45">
        <v>0</v>
      </c>
      <c r="CG120" s="43">
        <f t="shared" si="170"/>
        <v>0</v>
      </c>
      <c r="CH120" s="45">
        <v>0</v>
      </c>
      <c r="CI120" s="43">
        <f t="shared" si="171"/>
        <v>0</v>
      </c>
      <c r="CJ120" s="43">
        <v>0</v>
      </c>
      <c r="CK120" s="43">
        <v>0</v>
      </c>
      <c r="CL120" s="45">
        <v>0</v>
      </c>
      <c r="CM120" s="43">
        <f t="shared" si="172"/>
        <v>0</v>
      </c>
      <c r="CN120" s="45">
        <v>0</v>
      </c>
      <c r="CO120" s="43">
        <f t="shared" si="173"/>
        <v>0</v>
      </c>
      <c r="CP120" s="45"/>
      <c r="CQ120" s="43">
        <f t="shared" si="174"/>
        <v>0</v>
      </c>
      <c r="CR120" s="45"/>
      <c r="CS120" s="43">
        <f t="shared" si="175"/>
        <v>0</v>
      </c>
      <c r="CT120" s="45">
        <v>0</v>
      </c>
      <c r="CU120" s="43">
        <f t="shared" si="176"/>
        <v>0</v>
      </c>
      <c r="CV120" s="45">
        <v>0</v>
      </c>
      <c r="CW120" s="43">
        <f t="shared" si="177"/>
        <v>0</v>
      </c>
      <c r="CX120" s="45">
        <v>0</v>
      </c>
      <c r="CY120" s="43">
        <f t="shared" si="178"/>
        <v>0</v>
      </c>
      <c r="CZ120" s="44"/>
      <c r="DA120" s="43">
        <f t="shared" si="179"/>
        <v>0</v>
      </c>
      <c r="DB120" s="44"/>
      <c r="DC120" s="43"/>
      <c r="DD120" s="49">
        <f t="shared" si="180"/>
        <v>5</v>
      </c>
      <c r="DE120" s="49">
        <f t="shared" si="180"/>
        <v>242126.97599999997</v>
      </c>
    </row>
    <row r="121" spans="1:109" ht="15.75" hidden="1" x14ac:dyDescent="0.25">
      <c r="A121" s="23"/>
      <c r="B121" s="23">
        <v>84</v>
      </c>
      <c r="C121" s="108" t="s">
        <v>305</v>
      </c>
      <c r="D121" s="37" t="s">
        <v>306</v>
      </c>
      <c r="E121" s="38">
        <v>13520</v>
      </c>
      <c r="F121" s="39">
        <v>45.5</v>
      </c>
      <c r="G121" s="39"/>
      <c r="H121" s="40">
        <v>1</v>
      </c>
      <c r="I121" s="41"/>
      <c r="J121" s="38">
        <v>1.4</v>
      </c>
      <c r="K121" s="38">
        <v>1.68</v>
      </c>
      <c r="L121" s="38">
        <v>2.23</v>
      </c>
      <c r="M121" s="42">
        <v>2.57</v>
      </c>
      <c r="N121" s="77"/>
      <c r="O121" s="43">
        <f t="shared" si="137"/>
        <v>0</v>
      </c>
      <c r="P121" s="77"/>
      <c r="Q121" s="43">
        <f t="shared" si="138"/>
        <v>0</v>
      </c>
      <c r="R121" s="77"/>
      <c r="S121" s="44">
        <f t="shared" si="139"/>
        <v>0</v>
      </c>
      <c r="T121" s="77"/>
      <c r="U121" s="43">
        <f t="shared" si="140"/>
        <v>0</v>
      </c>
      <c r="V121" s="77"/>
      <c r="W121" s="43">
        <f t="shared" si="141"/>
        <v>0</v>
      </c>
      <c r="X121" s="45"/>
      <c r="Y121" s="44">
        <f t="shared" si="142"/>
        <v>0</v>
      </c>
      <c r="Z121" s="78"/>
      <c r="AA121" s="43">
        <f t="shared" si="143"/>
        <v>0</v>
      </c>
      <c r="AB121" s="77"/>
      <c r="AC121" s="43">
        <f t="shared" si="144"/>
        <v>0</v>
      </c>
      <c r="AD121" s="77"/>
      <c r="AE121" s="43">
        <f t="shared" si="145"/>
        <v>0</v>
      </c>
      <c r="AF121" s="79">
        <v>0</v>
      </c>
      <c r="AG121" s="79">
        <v>0</v>
      </c>
      <c r="AH121" s="77"/>
      <c r="AI121" s="43">
        <f t="shared" si="146"/>
        <v>0</v>
      </c>
      <c r="AJ121" s="77"/>
      <c r="AK121" s="43">
        <f t="shared" si="147"/>
        <v>0</v>
      </c>
      <c r="AL121" s="77"/>
      <c r="AM121" s="43">
        <f t="shared" si="148"/>
        <v>0</v>
      </c>
      <c r="AN121" s="78"/>
      <c r="AO121" s="43">
        <f t="shared" si="149"/>
        <v>0</v>
      </c>
      <c r="AP121" s="77"/>
      <c r="AQ121" s="44">
        <f t="shared" si="150"/>
        <v>0</v>
      </c>
      <c r="AR121" s="77"/>
      <c r="AS121" s="43">
        <f t="shared" si="151"/>
        <v>0</v>
      </c>
      <c r="AT121" s="77"/>
      <c r="AU121" s="43">
        <f t="shared" si="152"/>
        <v>0</v>
      </c>
      <c r="AV121" s="77"/>
      <c r="AW121" s="43">
        <f t="shared" si="153"/>
        <v>0</v>
      </c>
      <c r="AX121" s="77"/>
      <c r="AY121" s="43">
        <f t="shared" si="154"/>
        <v>0</v>
      </c>
      <c r="AZ121" s="77"/>
      <c r="BA121" s="43">
        <f t="shared" si="155"/>
        <v>0</v>
      </c>
      <c r="BB121" s="77"/>
      <c r="BC121" s="43">
        <f t="shared" si="156"/>
        <v>0</v>
      </c>
      <c r="BD121" s="77"/>
      <c r="BE121" s="43">
        <f t="shared" si="157"/>
        <v>0</v>
      </c>
      <c r="BF121" s="77"/>
      <c r="BG121" s="43">
        <f t="shared" si="158"/>
        <v>0</v>
      </c>
      <c r="BH121" s="77"/>
      <c r="BI121" s="43">
        <f t="shared" si="159"/>
        <v>0</v>
      </c>
      <c r="BJ121" s="77"/>
      <c r="BK121" s="43">
        <f t="shared" si="160"/>
        <v>0</v>
      </c>
      <c r="BL121" s="77"/>
      <c r="BM121" s="43">
        <f t="shared" si="161"/>
        <v>0</v>
      </c>
      <c r="BN121" s="77"/>
      <c r="BO121" s="43">
        <f t="shared" si="162"/>
        <v>0</v>
      </c>
      <c r="BP121" s="77"/>
      <c r="BQ121" s="43">
        <f t="shared" si="163"/>
        <v>0</v>
      </c>
      <c r="BR121" s="88"/>
      <c r="BS121" s="43">
        <f t="shared" si="164"/>
        <v>0</v>
      </c>
      <c r="BT121" s="77"/>
      <c r="BU121" s="43">
        <f t="shared" si="165"/>
        <v>0</v>
      </c>
      <c r="BV121" s="77"/>
      <c r="BW121" s="43">
        <f t="shared" si="166"/>
        <v>0</v>
      </c>
      <c r="BX121" s="89"/>
      <c r="BY121" s="43">
        <f t="shared" si="167"/>
        <v>0</v>
      </c>
      <c r="BZ121" s="81">
        <v>0</v>
      </c>
      <c r="CA121" s="81">
        <v>0</v>
      </c>
      <c r="CB121" s="77"/>
      <c r="CC121" s="43">
        <f t="shared" si="168"/>
        <v>0</v>
      </c>
      <c r="CD121" s="77"/>
      <c r="CE121" s="43">
        <f t="shared" si="169"/>
        <v>0</v>
      </c>
      <c r="CF121" s="77"/>
      <c r="CG121" s="43">
        <f t="shared" si="170"/>
        <v>0</v>
      </c>
      <c r="CH121" s="77"/>
      <c r="CI121" s="43">
        <f t="shared" si="171"/>
        <v>0</v>
      </c>
      <c r="CJ121" s="79">
        <v>0</v>
      </c>
      <c r="CK121" s="79">
        <v>0</v>
      </c>
      <c r="CL121" s="77"/>
      <c r="CM121" s="43">
        <f t="shared" si="172"/>
        <v>0</v>
      </c>
      <c r="CN121" s="77"/>
      <c r="CO121" s="43">
        <f t="shared" si="173"/>
        <v>0</v>
      </c>
      <c r="CP121" s="77"/>
      <c r="CQ121" s="43">
        <f t="shared" si="174"/>
        <v>0</v>
      </c>
      <c r="CR121" s="77"/>
      <c r="CS121" s="43">
        <f t="shared" si="175"/>
        <v>0</v>
      </c>
      <c r="CT121" s="77"/>
      <c r="CU121" s="43">
        <f t="shared" si="176"/>
        <v>0</v>
      </c>
      <c r="CV121" s="77"/>
      <c r="CW121" s="43">
        <f t="shared" si="177"/>
        <v>0</v>
      </c>
      <c r="CX121" s="77"/>
      <c r="CY121" s="43">
        <f t="shared" si="178"/>
        <v>0</v>
      </c>
      <c r="CZ121" s="44"/>
      <c r="DA121" s="43">
        <f t="shared" si="179"/>
        <v>0</v>
      </c>
      <c r="DB121" s="44"/>
      <c r="DC121" s="43"/>
      <c r="DD121" s="49">
        <f t="shared" si="180"/>
        <v>0</v>
      </c>
      <c r="DE121" s="49">
        <f t="shared" si="180"/>
        <v>0</v>
      </c>
    </row>
    <row r="122" spans="1:109" hidden="1" x14ac:dyDescent="0.25">
      <c r="A122" s="23">
        <v>21</v>
      </c>
      <c r="B122" s="23"/>
      <c r="C122" s="74"/>
      <c r="D122" s="177" t="s">
        <v>307</v>
      </c>
      <c r="E122" s="38">
        <v>13520</v>
      </c>
      <c r="F122" s="206">
        <v>0.98</v>
      </c>
      <c r="G122" s="206"/>
      <c r="H122" s="26">
        <v>1</v>
      </c>
      <c r="I122" s="75"/>
      <c r="J122" s="38">
        <v>1.4</v>
      </c>
      <c r="K122" s="38">
        <v>1.68</v>
      </c>
      <c r="L122" s="38">
        <v>2.23</v>
      </c>
      <c r="M122" s="42">
        <v>2.57</v>
      </c>
      <c r="N122" s="207">
        <f>SUM(N123:N132)</f>
        <v>0</v>
      </c>
      <c r="O122" s="207">
        <f t="shared" ref="O122:CD122" si="181">SUM(O123:O132)</f>
        <v>0</v>
      </c>
      <c r="P122" s="207">
        <f t="shared" si="181"/>
        <v>0</v>
      </c>
      <c r="Q122" s="207">
        <f t="shared" si="181"/>
        <v>0</v>
      </c>
      <c r="R122" s="207">
        <f t="shared" si="181"/>
        <v>0</v>
      </c>
      <c r="S122" s="207">
        <f t="shared" si="181"/>
        <v>0</v>
      </c>
      <c r="T122" s="207">
        <f t="shared" si="181"/>
        <v>0</v>
      </c>
      <c r="U122" s="207">
        <f t="shared" si="181"/>
        <v>0</v>
      </c>
      <c r="V122" s="207">
        <f t="shared" si="181"/>
        <v>0</v>
      </c>
      <c r="W122" s="207">
        <f t="shared" si="181"/>
        <v>0</v>
      </c>
      <c r="X122" s="207">
        <f t="shared" si="181"/>
        <v>0</v>
      </c>
      <c r="Y122" s="207">
        <f t="shared" si="181"/>
        <v>0</v>
      </c>
      <c r="Z122" s="207">
        <f t="shared" si="181"/>
        <v>110</v>
      </c>
      <c r="AA122" s="207">
        <f t="shared" si="181"/>
        <v>812011.2</v>
      </c>
      <c r="AB122" s="207">
        <f t="shared" si="181"/>
        <v>50</v>
      </c>
      <c r="AC122" s="207">
        <f t="shared" si="181"/>
        <v>476417.75999999995</v>
      </c>
      <c r="AD122" s="207">
        <f t="shared" si="181"/>
        <v>0</v>
      </c>
      <c r="AE122" s="207">
        <f t="shared" si="181"/>
        <v>0</v>
      </c>
      <c r="AF122" s="207">
        <v>0</v>
      </c>
      <c r="AG122" s="207">
        <v>0</v>
      </c>
      <c r="AH122" s="207">
        <f t="shared" si="181"/>
        <v>162</v>
      </c>
      <c r="AI122" s="207">
        <f t="shared" si="181"/>
        <v>5072704</v>
      </c>
      <c r="AJ122" s="207">
        <f t="shared" si="181"/>
        <v>0</v>
      </c>
      <c r="AK122" s="207">
        <f t="shared" si="181"/>
        <v>0</v>
      </c>
      <c r="AL122" s="207">
        <f t="shared" si="181"/>
        <v>0</v>
      </c>
      <c r="AM122" s="207">
        <f t="shared" si="181"/>
        <v>0</v>
      </c>
      <c r="AN122" s="207">
        <f t="shared" si="181"/>
        <v>0</v>
      </c>
      <c r="AO122" s="207">
        <f t="shared" si="181"/>
        <v>0</v>
      </c>
      <c r="AP122" s="207">
        <f t="shared" si="181"/>
        <v>0</v>
      </c>
      <c r="AQ122" s="207">
        <f t="shared" si="181"/>
        <v>0</v>
      </c>
      <c r="AR122" s="207">
        <f t="shared" si="181"/>
        <v>0</v>
      </c>
      <c r="AS122" s="207">
        <f t="shared" si="181"/>
        <v>0</v>
      </c>
      <c r="AT122" s="207">
        <f t="shared" si="181"/>
        <v>0</v>
      </c>
      <c r="AU122" s="207">
        <f t="shared" si="181"/>
        <v>0</v>
      </c>
      <c r="AV122" s="207">
        <f t="shared" si="181"/>
        <v>0</v>
      </c>
      <c r="AW122" s="207">
        <f t="shared" si="181"/>
        <v>0</v>
      </c>
      <c r="AX122" s="207">
        <f t="shared" si="181"/>
        <v>0</v>
      </c>
      <c r="AY122" s="207">
        <f t="shared" si="181"/>
        <v>0</v>
      </c>
      <c r="AZ122" s="207">
        <f t="shared" si="181"/>
        <v>0</v>
      </c>
      <c r="BA122" s="207">
        <f t="shared" si="181"/>
        <v>0</v>
      </c>
      <c r="BB122" s="207">
        <f t="shared" si="181"/>
        <v>0</v>
      </c>
      <c r="BC122" s="207">
        <f t="shared" si="181"/>
        <v>0</v>
      </c>
      <c r="BD122" s="207">
        <f t="shared" si="181"/>
        <v>0</v>
      </c>
      <c r="BE122" s="207">
        <f t="shared" si="181"/>
        <v>0</v>
      </c>
      <c r="BF122" s="207">
        <f t="shared" si="181"/>
        <v>0</v>
      </c>
      <c r="BG122" s="207">
        <f t="shared" si="181"/>
        <v>0</v>
      </c>
      <c r="BH122" s="207">
        <f t="shared" si="181"/>
        <v>0</v>
      </c>
      <c r="BI122" s="207">
        <f t="shared" si="181"/>
        <v>0</v>
      </c>
      <c r="BJ122" s="207">
        <f t="shared" si="181"/>
        <v>0</v>
      </c>
      <c r="BK122" s="207">
        <f t="shared" si="181"/>
        <v>0</v>
      </c>
      <c r="BL122" s="207">
        <f t="shared" si="181"/>
        <v>0</v>
      </c>
      <c r="BM122" s="207">
        <f t="shared" si="181"/>
        <v>0</v>
      </c>
      <c r="BN122" s="207">
        <f t="shared" si="181"/>
        <v>0</v>
      </c>
      <c r="BO122" s="207">
        <f t="shared" si="181"/>
        <v>0</v>
      </c>
      <c r="BP122" s="207">
        <f t="shared" si="181"/>
        <v>0</v>
      </c>
      <c r="BQ122" s="207">
        <f t="shared" si="181"/>
        <v>0</v>
      </c>
      <c r="BR122" s="207">
        <f t="shared" si="181"/>
        <v>140</v>
      </c>
      <c r="BS122" s="207">
        <f t="shared" si="181"/>
        <v>1749855.7439999999</v>
      </c>
      <c r="BT122" s="207">
        <f t="shared" si="181"/>
        <v>0</v>
      </c>
      <c r="BU122" s="207">
        <f t="shared" si="181"/>
        <v>0</v>
      </c>
      <c r="BV122" s="207">
        <f t="shared" si="181"/>
        <v>0</v>
      </c>
      <c r="BW122" s="207">
        <f t="shared" si="181"/>
        <v>0</v>
      </c>
      <c r="BX122" s="207">
        <f t="shared" si="181"/>
        <v>0</v>
      </c>
      <c r="BY122" s="207">
        <f t="shared" si="181"/>
        <v>0</v>
      </c>
      <c r="BZ122" s="101">
        <v>0</v>
      </c>
      <c r="CA122" s="101">
        <v>0</v>
      </c>
      <c r="CB122" s="207">
        <f t="shared" si="181"/>
        <v>0</v>
      </c>
      <c r="CC122" s="207">
        <f t="shared" si="181"/>
        <v>0</v>
      </c>
      <c r="CD122" s="207">
        <f t="shared" si="181"/>
        <v>0</v>
      </c>
      <c r="CE122" s="207">
        <f t="shared" ref="CE122:DC122" si="182">SUM(CE123:CE132)</f>
        <v>0</v>
      </c>
      <c r="CF122" s="207">
        <f t="shared" si="182"/>
        <v>0</v>
      </c>
      <c r="CG122" s="207">
        <f t="shared" si="182"/>
        <v>0</v>
      </c>
      <c r="CH122" s="207">
        <f t="shared" si="182"/>
        <v>0</v>
      </c>
      <c r="CI122" s="207">
        <f t="shared" si="182"/>
        <v>0</v>
      </c>
      <c r="CJ122" s="207">
        <v>0</v>
      </c>
      <c r="CK122" s="207">
        <v>0</v>
      </c>
      <c r="CL122" s="207">
        <f t="shared" si="182"/>
        <v>0</v>
      </c>
      <c r="CM122" s="207">
        <f t="shared" si="182"/>
        <v>0</v>
      </c>
      <c r="CN122" s="207">
        <f t="shared" si="182"/>
        <v>0</v>
      </c>
      <c r="CO122" s="207">
        <f t="shared" si="182"/>
        <v>0</v>
      </c>
      <c r="CP122" s="207">
        <f t="shared" si="182"/>
        <v>0</v>
      </c>
      <c r="CQ122" s="207">
        <f t="shared" si="182"/>
        <v>0</v>
      </c>
      <c r="CR122" s="207">
        <f t="shared" si="182"/>
        <v>14</v>
      </c>
      <c r="CS122" s="207">
        <f t="shared" si="182"/>
        <v>124016.25599999999</v>
      </c>
      <c r="CT122" s="207">
        <f t="shared" si="182"/>
        <v>0</v>
      </c>
      <c r="CU122" s="207">
        <f t="shared" si="182"/>
        <v>0</v>
      </c>
      <c r="CV122" s="207">
        <f t="shared" si="182"/>
        <v>0</v>
      </c>
      <c r="CW122" s="207">
        <f t="shared" si="182"/>
        <v>0</v>
      </c>
      <c r="CX122" s="207">
        <f t="shared" si="182"/>
        <v>0</v>
      </c>
      <c r="CY122" s="207">
        <f t="shared" si="182"/>
        <v>0</v>
      </c>
      <c r="CZ122" s="207">
        <f t="shared" si="182"/>
        <v>0</v>
      </c>
      <c r="DA122" s="207">
        <f t="shared" si="182"/>
        <v>0</v>
      </c>
      <c r="DB122" s="207">
        <f t="shared" si="182"/>
        <v>0</v>
      </c>
      <c r="DC122" s="207">
        <f t="shared" si="182"/>
        <v>0</v>
      </c>
      <c r="DD122" s="207">
        <f>SUM(DD123:DD132)</f>
        <v>476</v>
      </c>
      <c r="DE122" s="207">
        <f>SUM(DE123:DE132)</f>
        <v>8235004.96</v>
      </c>
    </row>
    <row r="123" spans="1:109" ht="23.25" hidden="1" customHeight="1" x14ac:dyDescent="0.25">
      <c r="A123" s="23"/>
      <c r="B123" s="23">
        <v>85</v>
      </c>
      <c r="C123" s="108" t="s">
        <v>308</v>
      </c>
      <c r="D123" s="37" t="s">
        <v>309</v>
      </c>
      <c r="E123" s="38">
        <v>13520</v>
      </c>
      <c r="F123" s="39">
        <v>0.39</v>
      </c>
      <c r="G123" s="39"/>
      <c r="H123" s="40">
        <v>1</v>
      </c>
      <c r="I123" s="41"/>
      <c r="J123" s="38">
        <v>1.4</v>
      </c>
      <c r="K123" s="38">
        <v>1.68</v>
      </c>
      <c r="L123" s="38">
        <v>2.23</v>
      </c>
      <c r="M123" s="42">
        <v>2.57</v>
      </c>
      <c r="N123" s="77">
        <v>0</v>
      </c>
      <c r="O123" s="43">
        <f t="shared" ref="O123:O128" si="183">SUM(N123*$E123*$F123*$H123*$J123*$O$11)</f>
        <v>0</v>
      </c>
      <c r="P123" s="45">
        <v>0</v>
      </c>
      <c r="Q123" s="43">
        <f t="shared" ref="Q123:Q128" si="184">SUM(P123*$E123*$F123*$H123*$J123*$Q$11)</f>
        <v>0</v>
      </c>
      <c r="R123" s="45">
        <v>0</v>
      </c>
      <c r="S123" s="44">
        <f t="shared" ref="S123:S128" si="185">SUM(R123*$E123*$F123*$H123*$J123*$S$11)</f>
        <v>0</v>
      </c>
      <c r="T123" s="45">
        <v>0</v>
      </c>
      <c r="U123" s="43">
        <f t="shared" ref="U123:U128" si="186">SUM(T123*$E123*$F123*$H123*$J123*$U$11)</f>
        <v>0</v>
      </c>
      <c r="V123" s="45">
        <v>0</v>
      </c>
      <c r="W123" s="43">
        <f t="shared" ref="W123:W128" si="187">SUM(V123*$E123*$F123*$H123*$J123*$W$11)</f>
        <v>0</v>
      </c>
      <c r="X123" s="45"/>
      <c r="Y123" s="44">
        <f t="shared" ref="Y123:Y128" si="188">SUM(X123*$E123*$F123*$H123*$J123*$Y$11)</f>
        <v>0</v>
      </c>
      <c r="Z123" s="78">
        <v>110</v>
      </c>
      <c r="AA123" s="43">
        <f t="shared" ref="AA123:AA128" si="189">SUM(Z123*$E123*$F123*$H123*$J123*$AA$11)</f>
        <v>812011.2</v>
      </c>
      <c r="AB123" s="44">
        <v>35</v>
      </c>
      <c r="AC123" s="43">
        <f t="shared" ref="AC123:AC128" si="190">SUM(AB123*$E123*$F123*$H123*$J123*$AC$11)</f>
        <v>258367.19999999998</v>
      </c>
      <c r="AD123" s="45">
        <v>0</v>
      </c>
      <c r="AE123" s="43">
        <f t="shared" ref="AE123:AE128" si="191">SUM(AD123*$E123*$F123*$H123*$J123*$AE$11)</f>
        <v>0</v>
      </c>
      <c r="AF123" s="43">
        <v>0</v>
      </c>
      <c r="AG123" s="43">
        <v>0</v>
      </c>
      <c r="AH123" s="44">
        <v>60</v>
      </c>
      <c r="AI123" s="43">
        <f t="shared" ref="AI123:AI132" si="192">SUM(AH123*$E123*$F123*$H123*$J123*$AI$11)</f>
        <v>442915.19999999995</v>
      </c>
      <c r="AJ123" s="45">
        <v>0</v>
      </c>
      <c r="AK123" s="43">
        <f t="shared" ref="AK123:AK128" si="193">AJ123*$E123*$F123*$H123*$K123*$AK$11</f>
        <v>0</v>
      </c>
      <c r="AL123" s="45">
        <v>0</v>
      </c>
      <c r="AM123" s="43">
        <f t="shared" ref="AM123:AM128" si="194">AL123*$E123*$F123*$H123*$K123*$AM$11</f>
        <v>0</v>
      </c>
      <c r="AN123" s="78"/>
      <c r="AO123" s="43">
        <f t="shared" ref="AO123:AO128" si="195">SUM(AN123*$E123*$F123*$H123*$J123*$AO$11)</f>
        <v>0</v>
      </c>
      <c r="AP123" s="45"/>
      <c r="AQ123" s="44">
        <f t="shared" ref="AQ123:AQ128" si="196">SUM(AP123*$E123*$F123*$H123*$J123*$AQ$11)</f>
        <v>0</v>
      </c>
      <c r="AR123" s="45">
        <v>0</v>
      </c>
      <c r="AS123" s="43">
        <f t="shared" ref="AS123:AS128" si="197">SUM(AR123*$E123*$F123*$H123*$J123*$AS$11)</f>
        <v>0</v>
      </c>
      <c r="AT123" s="45">
        <v>0</v>
      </c>
      <c r="AU123" s="43">
        <f t="shared" ref="AU123:AU128" si="198">SUM(AT123*$E123*$F123*$H123*$J123*$AU$11)</f>
        <v>0</v>
      </c>
      <c r="AV123" s="45"/>
      <c r="AW123" s="43">
        <f t="shared" ref="AW123:AW128" si="199">SUM(AV123*$E123*$F123*$H123*$J123*$AW$11)</f>
        <v>0</v>
      </c>
      <c r="AX123" s="45"/>
      <c r="AY123" s="43">
        <f t="shared" ref="AY123:AY128" si="200">SUM(AX123*$E123*$F123*$H123*$J123*$AY$11)</f>
        <v>0</v>
      </c>
      <c r="AZ123" s="45"/>
      <c r="BA123" s="43">
        <f t="shared" ref="BA123:BA128" si="201">SUM(AZ123*$E123*$F123*$H123*$J123*$BA$11)</f>
        <v>0</v>
      </c>
      <c r="BB123" s="45">
        <v>0</v>
      </c>
      <c r="BC123" s="43">
        <f t="shared" ref="BC123:BC128" si="202">SUM(BB123*$E123*$F123*$H123*$J123*$BC$11)</f>
        <v>0</v>
      </c>
      <c r="BD123" s="45">
        <v>0</v>
      </c>
      <c r="BE123" s="43">
        <f t="shared" ref="BE123:BE128" si="203">SUM(BD123*$E123*$F123*$H123*$J123*$BE$11)</f>
        <v>0</v>
      </c>
      <c r="BF123" s="45"/>
      <c r="BG123" s="43">
        <f t="shared" ref="BG123:BG128" si="204">SUM(BF123*$E123*$F123*$H123*$J123*$BG$11)</f>
        <v>0</v>
      </c>
      <c r="BH123" s="45">
        <v>0</v>
      </c>
      <c r="BI123" s="43">
        <f t="shared" ref="BI123:BI128" si="205">SUM(BH123*$E123*$F123*$H123*$J123*$BI$11)</f>
        <v>0</v>
      </c>
      <c r="BJ123" s="45">
        <v>0</v>
      </c>
      <c r="BK123" s="43">
        <f t="shared" ref="BK123:BK128" si="206">SUM(BJ123*$E123*$F123*$H123*$J123*$BK$11)</f>
        <v>0</v>
      </c>
      <c r="BL123" s="45"/>
      <c r="BM123" s="43">
        <f t="shared" ref="BM123:BM128" si="207">SUM(BL123*$E123*$F123*$H123*$J123*$BM$11)</f>
        <v>0</v>
      </c>
      <c r="BN123" s="45">
        <v>0</v>
      </c>
      <c r="BO123" s="43">
        <f t="shared" ref="BO123:BO128" si="208">BN123*$E123*$F123*$H123*$K123*$BO$11</f>
        <v>0</v>
      </c>
      <c r="BP123" s="45">
        <v>0</v>
      </c>
      <c r="BQ123" s="43">
        <f t="shared" ref="BQ123:BQ128" si="209">BP123*$E123*$F123*$H123*$K123*$BQ$11</f>
        <v>0</v>
      </c>
      <c r="BR123" s="86">
        <v>100</v>
      </c>
      <c r="BS123" s="43">
        <f t="shared" ref="BS123:BS128" si="210">BR123*$E123*$F123*$H123*$K123*$BS$11</f>
        <v>885830.4</v>
      </c>
      <c r="BT123" s="45"/>
      <c r="BU123" s="43">
        <f t="shared" ref="BU123:BU128" si="211">BT123*$E123*$F123*$H123*$K123*$BU$11</f>
        <v>0</v>
      </c>
      <c r="BV123" s="45">
        <v>0</v>
      </c>
      <c r="BW123" s="43">
        <f t="shared" ref="BW123:BW128" si="212">BV123*$E123*$F123*$H123*$K123*$BW$11</f>
        <v>0</v>
      </c>
      <c r="BX123" s="72"/>
      <c r="BY123" s="43">
        <f t="shared" ref="BY123:BY128" si="213">BX123*$E123*$F123*$H123*$K123*$BY$11</f>
        <v>0</v>
      </c>
      <c r="BZ123" s="47">
        <v>0</v>
      </c>
      <c r="CA123" s="47">
        <v>0</v>
      </c>
      <c r="CB123" s="45">
        <v>0</v>
      </c>
      <c r="CC123" s="43">
        <f t="shared" ref="CC123:CC128" si="214">CB123*$E123*$F123*$H123*$K123*$CC$11</f>
        <v>0</v>
      </c>
      <c r="CD123" s="45"/>
      <c r="CE123" s="43">
        <f t="shared" ref="CE123:CE128" si="215">CD123*$E123*$F123*$H123*$K123*$CE$11</f>
        <v>0</v>
      </c>
      <c r="CF123" s="45"/>
      <c r="CG123" s="43">
        <f t="shared" ref="CG123:CG128" si="216">CF123*$E123*$F123*$H123*$K123*$CG$11</f>
        <v>0</v>
      </c>
      <c r="CH123" s="45">
        <v>0</v>
      </c>
      <c r="CI123" s="43">
        <f t="shared" ref="CI123:CI128" si="217">CH123*$E123*$F123*$H123*$K123*$CI$11</f>
        <v>0</v>
      </c>
      <c r="CJ123" s="43">
        <v>0</v>
      </c>
      <c r="CK123" s="43">
        <v>0</v>
      </c>
      <c r="CL123" s="45">
        <v>0</v>
      </c>
      <c r="CM123" s="43">
        <f t="shared" ref="CM123:CM128" si="218">CL123*$E123*$F123*$H123*$K123*$CM$11</f>
        <v>0</v>
      </c>
      <c r="CN123" s="45">
        <v>0</v>
      </c>
      <c r="CO123" s="43">
        <f t="shared" ref="CO123:CO128" si="219">CN123*$E123*$F123*$H123*$K123*$CO$11</f>
        <v>0</v>
      </c>
      <c r="CP123" s="45"/>
      <c r="CQ123" s="43">
        <f t="shared" ref="CQ123:CQ128" si="220">CP123*$E123*$F123*$H123*$K123*$CQ$11</f>
        <v>0</v>
      </c>
      <c r="CR123" s="45">
        <v>14</v>
      </c>
      <c r="CS123" s="43">
        <f t="shared" ref="CS123:CS128" si="221">CR123*$E123*$F123*$H123*$K123*$CS$11</f>
        <v>124016.25599999999</v>
      </c>
      <c r="CT123" s="45">
        <v>0</v>
      </c>
      <c r="CU123" s="43">
        <f t="shared" ref="CU123:CU128" si="222">CT123*$E123*$F123*$H123*$K123*$CU$11</f>
        <v>0</v>
      </c>
      <c r="CV123" s="85"/>
      <c r="CW123" s="43">
        <f t="shared" ref="CW123:CW128" si="223">CV123*$E123*$F123*$H123*$L123*$CW$11</f>
        <v>0</v>
      </c>
      <c r="CX123" s="85"/>
      <c r="CY123" s="43">
        <f t="shared" ref="CY123:CY128" si="224">CX123*$E123*$F123*$H123*$M123*$CY$11</f>
        <v>0</v>
      </c>
      <c r="CZ123" s="44"/>
      <c r="DA123" s="43">
        <f t="shared" ref="DA123:DA128" si="225">CZ123*E123*F123*H123</f>
        <v>0</v>
      </c>
      <c r="DB123" s="44"/>
      <c r="DC123" s="43"/>
      <c r="DD123" s="49">
        <f t="shared" ref="DD123:DE132" si="226">SUM(P123+N123+Z123+R123+T123+AB123+X123+V123+AD123+AJ123+AH123+AL123+AN123+AR123+BN123+BT123+AP123+BB123+BD123+CH123+CL123+CF123+CN123+CP123+BX123+CB123+AT123+AV123+AX123+AZ123+BP123+BR123+BV123+BF123+BH123+BJ123+BL123+CD123+CR123+CT123+CV123+CX123+CZ123+DB123)</f>
        <v>319</v>
      </c>
      <c r="DE123" s="49">
        <f t="shared" si="226"/>
        <v>2523140.2560000001</v>
      </c>
    </row>
    <row r="124" spans="1:109" ht="30" hidden="1" x14ac:dyDescent="0.25">
      <c r="A124" s="23"/>
      <c r="B124" s="23">
        <v>86</v>
      </c>
      <c r="C124" s="108" t="s">
        <v>310</v>
      </c>
      <c r="D124" s="37" t="s">
        <v>311</v>
      </c>
      <c r="E124" s="38">
        <v>13520</v>
      </c>
      <c r="F124" s="39">
        <v>0.96</v>
      </c>
      <c r="G124" s="39"/>
      <c r="H124" s="213">
        <v>0.8</v>
      </c>
      <c r="I124" s="97"/>
      <c r="J124" s="38">
        <v>1.4</v>
      </c>
      <c r="K124" s="38">
        <v>1.68</v>
      </c>
      <c r="L124" s="38">
        <v>2.23</v>
      </c>
      <c r="M124" s="42">
        <v>2.57</v>
      </c>
      <c r="N124" s="77">
        <v>0</v>
      </c>
      <c r="O124" s="43">
        <f t="shared" si="183"/>
        <v>0</v>
      </c>
      <c r="P124" s="45">
        <v>0</v>
      </c>
      <c r="Q124" s="43">
        <f t="shared" si="184"/>
        <v>0</v>
      </c>
      <c r="R124" s="45">
        <v>0</v>
      </c>
      <c r="S124" s="44">
        <f t="shared" si="185"/>
        <v>0</v>
      </c>
      <c r="T124" s="45">
        <v>0</v>
      </c>
      <c r="U124" s="43">
        <f t="shared" si="186"/>
        <v>0</v>
      </c>
      <c r="V124" s="45">
        <v>0</v>
      </c>
      <c r="W124" s="43">
        <f t="shared" si="187"/>
        <v>0</v>
      </c>
      <c r="X124" s="45"/>
      <c r="Y124" s="44">
        <f t="shared" si="188"/>
        <v>0</v>
      </c>
      <c r="Z124" s="78"/>
      <c r="AA124" s="43">
        <f t="shared" si="189"/>
        <v>0</v>
      </c>
      <c r="AB124" s="44">
        <v>15</v>
      </c>
      <c r="AC124" s="43">
        <f t="shared" si="190"/>
        <v>218050.55999999997</v>
      </c>
      <c r="AD124" s="45">
        <v>0</v>
      </c>
      <c r="AE124" s="43">
        <f t="shared" si="191"/>
        <v>0</v>
      </c>
      <c r="AF124" s="43">
        <v>0</v>
      </c>
      <c r="AG124" s="43">
        <v>0</v>
      </c>
      <c r="AH124" s="44">
        <v>20</v>
      </c>
      <c r="AI124" s="43">
        <f t="shared" si="192"/>
        <v>290734.08000000002</v>
      </c>
      <c r="AJ124" s="45">
        <v>0</v>
      </c>
      <c r="AK124" s="43">
        <f t="shared" si="193"/>
        <v>0</v>
      </c>
      <c r="AL124" s="45">
        <v>0</v>
      </c>
      <c r="AM124" s="43">
        <f t="shared" si="194"/>
        <v>0</v>
      </c>
      <c r="AN124" s="78"/>
      <c r="AO124" s="43">
        <f t="shared" si="195"/>
        <v>0</v>
      </c>
      <c r="AP124" s="45"/>
      <c r="AQ124" s="44">
        <f t="shared" si="196"/>
        <v>0</v>
      </c>
      <c r="AR124" s="45">
        <v>0</v>
      </c>
      <c r="AS124" s="43">
        <f t="shared" si="197"/>
        <v>0</v>
      </c>
      <c r="AT124" s="45">
        <v>0</v>
      </c>
      <c r="AU124" s="43">
        <f t="shared" si="198"/>
        <v>0</v>
      </c>
      <c r="AV124" s="45"/>
      <c r="AW124" s="43">
        <f t="shared" si="199"/>
        <v>0</v>
      </c>
      <c r="AX124" s="45"/>
      <c r="AY124" s="43">
        <f t="shared" si="200"/>
        <v>0</v>
      </c>
      <c r="AZ124" s="45"/>
      <c r="BA124" s="43">
        <f t="shared" si="201"/>
        <v>0</v>
      </c>
      <c r="BB124" s="45">
        <v>0</v>
      </c>
      <c r="BC124" s="43">
        <f t="shared" si="202"/>
        <v>0</v>
      </c>
      <c r="BD124" s="45">
        <v>0</v>
      </c>
      <c r="BE124" s="43">
        <f t="shared" si="203"/>
        <v>0</v>
      </c>
      <c r="BF124" s="45">
        <v>0</v>
      </c>
      <c r="BG124" s="43">
        <f t="shared" si="204"/>
        <v>0</v>
      </c>
      <c r="BH124" s="45">
        <v>0</v>
      </c>
      <c r="BI124" s="43">
        <f t="shared" si="205"/>
        <v>0</v>
      </c>
      <c r="BJ124" s="45">
        <v>0</v>
      </c>
      <c r="BK124" s="43">
        <f t="shared" si="206"/>
        <v>0</v>
      </c>
      <c r="BL124" s="45"/>
      <c r="BM124" s="43">
        <f t="shared" si="207"/>
        <v>0</v>
      </c>
      <c r="BN124" s="45">
        <v>0</v>
      </c>
      <c r="BO124" s="43">
        <f t="shared" si="208"/>
        <v>0</v>
      </c>
      <c r="BP124" s="45">
        <v>0</v>
      </c>
      <c r="BQ124" s="43">
        <f t="shared" si="209"/>
        <v>0</v>
      </c>
      <c r="BR124" s="86">
        <v>30</v>
      </c>
      <c r="BS124" s="43">
        <f t="shared" si="210"/>
        <v>523321.34399999998</v>
      </c>
      <c r="BT124" s="45">
        <v>0</v>
      </c>
      <c r="BU124" s="43">
        <f t="shared" si="211"/>
        <v>0</v>
      </c>
      <c r="BV124" s="45">
        <v>0</v>
      </c>
      <c r="BW124" s="43">
        <f t="shared" si="212"/>
        <v>0</v>
      </c>
      <c r="BX124" s="72">
        <v>0</v>
      </c>
      <c r="BY124" s="43">
        <f t="shared" si="213"/>
        <v>0</v>
      </c>
      <c r="BZ124" s="47">
        <v>0</v>
      </c>
      <c r="CA124" s="47">
        <v>0</v>
      </c>
      <c r="CB124" s="45">
        <v>0</v>
      </c>
      <c r="CC124" s="43">
        <f t="shared" si="214"/>
        <v>0</v>
      </c>
      <c r="CD124" s="45"/>
      <c r="CE124" s="43">
        <f t="shared" si="215"/>
        <v>0</v>
      </c>
      <c r="CF124" s="45">
        <v>0</v>
      </c>
      <c r="CG124" s="43">
        <f t="shared" si="216"/>
        <v>0</v>
      </c>
      <c r="CH124" s="45">
        <v>0</v>
      </c>
      <c r="CI124" s="43">
        <f t="shared" si="217"/>
        <v>0</v>
      </c>
      <c r="CJ124" s="43">
        <v>0</v>
      </c>
      <c r="CK124" s="43">
        <v>0</v>
      </c>
      <c r="CL124" s="45">
        <v>0</v>
      </c>
      <c r="CM124" s="43">
        <f t="shared" si="218"/>
        <v>0</v>
      </c>
      <c r="CN124" s="45">
        <v>0</v>
      </c>
      <c r="CO124" s="43">
        <f t="shared" si="219"/>
        <v>0</v>
      </c>
      <c r="CP124" s="45"/>
      <c r="CQ124" s="43">
        <f t="shared" si="220"/>
        <v>0</v>
      </c>
      <c r="CR124" s="45"/>
      <c r="CS124" s="43">
        <f t="shared" si="221"/>
        <v>0</v>
      </c>
      <c r="CT124" s="45">
        <v>0</v>
      </c>
      <c r="CU124" s="43">
        <f t="shared" si="222"/>
        <v>0</v>
      </c>
      <c r="CV124" s="45">
        <v>0</v>
      </c>
      <c r="CW124" s="43">
        <f t="shared" si="223"/>
        <v>0</v>
      </c>
      <c r="CX124" s="45">
        <v>0</v>
      </c>
      <c r="CY124" s="43">
        <f t="shared" si="224"/>
        <v>0</v>
      </c>
      <c r="CZ124" s="44"/>
      <c r="DA124" s="43">
        <f t="shared" si="225"/>
        <v>0</v>
      </c>
      <c r="DB124" s="44"/>
      <c r="DC124" s="43"/>
      <c r="DD124" s="49">
        <f t="shared" si="226"/>
        <v>65</v>
      </c>
      <c r="DE124" s="49">
        <f t="shared" si="226"/>
        <v>1032105.9839999999</v>
      </c>
    </row>
    <row r="125" spans="1:109" ht="30" hidden="1" x14ac:dyDescent="0.25">
      <c r="A125" s="23"/>
      <c r="B125" s="23">
        <v>87</v>
      </c>
      <c r="C125" s="108" t="s">
        <v>312</v>
      </c>
      <c r="D125" s="37" t="s">
        <v>313</v>
      </c>
      <c r="E125" s="38">
        <v>13520</v>
      </c>
      <c r="F125" s="39">
        <v>1.44</v>
      </c>
      <c r="G125" s="39"/>
      <c r="H125" s="40">
        <v>1</v>
      </c>
      <c r="I125" s="84"/>
      <c r="J125" s="38">
        <v>1.4</v>
      </c>
      <c r="K125" s="38">
        <v>1.68</v>
      </c>
      <c r="L125" s="38">
        <v>2.23</v>
      </c>
      <c r="M125" s="42">
        <v>2.57</v>
      </c>
      <c r="N125" s="77">
        <v>0</v>
      </c>
      <c r="O125" s="43">
        <f t="shared" si="183"/>
        <v>0</v>
      </c>
      <c r="P125" s="45">
        <v>0</v>
      </c>
      <c r="Q125" s="43">
        <f t="shared" si="184"/>
        <v>0</v>
      </c>
      <c r="R125" s="45">
        <v>0</v>
      </c>
      <c r="S125" s="44">
        <f t="shared" si="185"/>
        <v>0</v>
      </c>
      <c r="T125" s="45">
        <v>0</v>
      </c>
      <c r="U125" s="43">
        <f t="shared" si="186"/>
        <v>0</v>
      </c>
      <c r="V125" s="45">
        <v>0</v>
      </c>
      <c r="W125" s="43">
        <f t="shared" si="187"/>
        <v>0</v>
      </c>
      <c r="X125" s="45"/>
      <c r="Y125" s="44">
        <f t="shared" si="188"/>
        <v>0</v>
      </c>
      <c r="Z125" s="78"/>
      <c r="AA125" s="43">
        <f t="shared" si="189"/>
        <v>0</v>
      </c>
      <c r="AB125" s="45"/>
      <c r="AC125" s="43">
        <f t="shared" si="190"/>
        <v>0</v>
      </c>
      <c r="AD125" s="45">
        <v>0</v>
      </c>
      <c r="AE125" s="43">
        <f t="shared" si="191"/>
        <v>0</v>
      </c>
      <c r="AF125" s="43">
        <v>0</v>
      </c>
      <c r="AG125" s="43">
        <v>0</v>
      </c>
      <c r="AH125" s="44"/>
      <c r="AI125" s="43">
        <f t="shared" si="192"/>
        <v>0</v>
      </c>
      <c r="AJ125" s="45">
        <v>0</v>
      </c>
      <c r="AK125" s="43">
        <f t="shared" si="193"/>
        <v>0</v>
      </c>
      <c r="AL125" s="45">
        <v>0</v>
      </c>
      <c r="AM125" s="43">
        <f t="shared" si="194"/>
        <v>0</v>
      </c>
      <c r="AN125" s="78"/>
      <c r="AO125" s="43">
        <f t="shared" si="195"/>
        <v>0</v>
      </c>
      <c r="AP125" s="45"/>
      <c r="AQ125" s="44">
        <f t="shared" si="196"/>
        <v>0</v>
      </c>
      <c r="AR125" s="45">
        <v>0</v>
      </c>
      <c r="AS125" s="43">
        <f t="shared" si="197"/>
        <v>0</v>
      </c>
      <c r="AT125" s="45">
        <v>0</v>
      </c>
      <c r="AU125" s="43">
        <f t="shared" si="198"/>
        <v>0</v>
      </c>
      <c r="AV125" s="45"/>
      <c r="AW125" s="43">
        <f t="shared" si="199"/>
        <v>0</v>
      </c>
      <c r="AX125" s="45"/>
      <c r="AY125" s="43">
        <f t="shared" si="200"/>
        <v>0</v>
      </c>
      <c r="AZ125" s="45"/>
      <c r="BA125" s="43">
        <f t="shared" si="201"/>
        <v>0</v>
      </c>
      <c r="BB125" s="45">
        <v>0</v>
      </c>
      <c r="BC125" s="43">
        <f t="shared" si="202"/>
        <v>0</v>
      </c>
      <c r="BD125" s="45">
        <v>0</v>
      </c>
      <c r="BE125" s="43">
        <f t="shared" si="203"/>
        <v>0</v>
      </c>
      <c r="BF125" s="45">
        <v>0</v>
      </c>
      <c r="BG125" s="43">
        <f t="shared" si="204"/>
        <v>0</v>
      </c>
      <c r="BH125" s="45">
        <v>0</v>
      </c>
      <c r="BI125" s="43">
        <f t="shared" si="205"/>
        <v>0</v>
      </c>
      <c r="BJ125" s="45">
        <v>0</v>
      </c>
      <c r="BK125" s="43">
        <f t="shared" si="206"/>
        <v>0</v>
      </c>
      <c r="BL125" s="45"/>
      <c r="BM125" s="43">
        <f t="shared" si="207"/>
        <v>0</v>
      </c>
      <c r="BN125" s="45">
        <v>0</v>
      </c>
      <c r="BO125" s="43">
        <f t="shared" si="208"/>
        <v>0</v>
      </c>
      <c r="BP125" s="45">
        <v>0</v>
      </c>
      <c r="BQ125" s="43">
        <f t="shared" si="209"/>
        <v>0</v>
      </c>
      <c r="BR125" s="86">
        <v>5</v>
      </c>
      <c r="BS125" s="43">
        <f t="shared" si="210"/>
        <v>163537.91999999998</v>
      </c>
      <c r="BT125" s="45">
        <v>0</v>
      </c>
      <c r="BU125" s="43">
        <f t="shared" si="211"/>
        <v>0</v>
      </c>
      <c r="BV125" s="45">
        <v>0</v>
      </c>
      <c r="BW125" s="43">
        <f t="shared" si="212"/>
        <v>0</v>
      </c>
      <c r="BX125" s="72">
        <v>0</v>
      </c>
      <c r="BY125" s="43">
        <f t="shared" si="213"/>
        <v>0</v>
      </c>
      <c r="BZ125" s="47">
        <v>0</v>
      </c>
      <c r="CA125" s="47">
        <v>0</v>
      </c>
      <c r="CB125" s="45">
        <v>0</v>
      </c>
      <c r="CC125" s="43">
        <f t="shared" si="214"/>
        <v>0</v>
      </c>
      <c r="CD125" s="45"/>
      <c r="CE125" s="43">
        <f t="shared" si="215"/>
        <v>0</v>
      </c>
      <c r="CF125" s="45">
        <v>0</v>
      </c>
      <c r="CG125" s="43">
        <f t="shared" si="216"/>
        <v>0</v>
      </c>
      <c r="CH125" s="45">
        <v>0</v>
      </c>
      <c r="CI125" s="43">
        <f t="shared" si="217"/>
        <v>0</v>
      </c>
      <c r="CJ125" s="43">
        <v>0</v>
      </c>
      <c r="CK125" s="43">
        <v>0</v>
      </c>
      <c r="CL125" s="45">
        <v>0</v>
      </c>
      <c r="CM125" s="43">
        <f t="shared" si="218"/>
        <v>0</v>
      </c>
      <c r="CN125" s="45">
        <v>0</v>
      </c>
      <c r="CO125" s="43">
        <f t="shared" si="219"/>
        <v>0</v>
      </c>
      <c r="CP125" s="45"/>
      <c r="CQ125" s="43">
        <f t="shared" si="220"/>
        <v>0</v>
      </c>
      <c r="CR125" s="45"/>
      <c r="CS125" s="43">
        <f t="shared" si="221"/>
        <v>0</v>
      </c>
      <c r="CT125" s="45">
        <v>0</v>
      </c>
      <c r="CU125" s="43">
        <f t="shared" si="222"/>
        <v>0</v>
      </c>
      <c r="CV125" s="45">
        <v>0</v>
      </c>
      <c r="CW125" s="43">
        <f t="shared" si="223"/>
        <v>0</v>
      </c>
      <c r="CX125" s="45">
        <v>0</v>
      </c>
      <c r="CY125" s="43">
        <f t="shared" si="224"/>
        <v>0</v>
      </c>
      <c r="CZ125" s="44"/>
      <c r="DA125" s="43">
        <f t="shared" si="225"/>
        <v>0</v>
      </c>
      <c r="DB125" s="44"/>
      <c r="DC125" s="43"/>
      <c r="DD125" s="49">
        <f t="shared" si="226"/>
        <v>5</v>
      </c>
      <c r="DE125" s="49">
        <f t="shared" si="226"/>
        <v>163537.91999999998</v>
      </c>
    </row>
    <row r="126" spans="1:109" ht="30" hidden="1" x14ac:dyDescent="0.25">
      <c r="A126" s="23"/>
      <c r="B126" s="23">
        <v>88</v>
      </c>
      <c r="C126" s="108" t="s">
        <v>314</v>
      </c>
      <c r="D126" s="37" t="s">
        <v>315</v>
      </c>
      <c r="E126" s="38">
        <v>13520</v>
      </c>
      <c r="F126" s="39">
        <v>1.95</v>
      </c>
      <c r="G126" s="39"/>
      <c r="H126" s="213">
        <v>0.8</v>
      </c>
      <c r="I126" s="98"/>
      <c r="J126" s="38">
        <v>1.4</v>
      </c>
      <c r="K126" s="38">
        <v>1.68</v>
      </c>
      <c r="L126" s="38">
        <v>2.23</v>
      </c>
      <c r="M126" s="42">
        <v>2.57</v>
      </c>
      <c r="N126" s="77">
        <v>0</v>
      </c>
      <c r="O126" s="43">
        <f t="shared" si="183"/>
        <v>0</v>
      </c>
      <c r="P126" s="45">
        <v>0</v>
      </c>
      <c r="Q126" s="43">
        <f t="shared" si="184"/>
        <v>0</v>
      </c>
      <c r="R126" s="45">
        <v>0</v>
      </c>
      <c r="S126" s="44">
        <f t="shared" si="185"/>
        <v>0</v>
      </c>
      <c r="T126" s="45">
        <v>0</v>
      </c>
      <c r="U126" s="43">
        <f t="shared" si="186"/>
        <v>0</v>
      </c>
      <c r="V126" s="45">
        <v>0</v>
      </c>
      <c r="W126" s="43">
        <f t="shared" si="187"/>
        <v>0</v>
      </c>
      <c r="X126" s="45"/>
      <c r="Y126" s="44">
        <f t="shared" si="188"/>
        <v>0</v>
      </c>
      <c r="Z126" s="78"/>
      <c r="AA126" s="43">
        <f t="shared" si="189"/>
        <v>0</v>
      </c>
      <c r="AB126" s="45">
        <v>0</v>
      </c>
      <c r="AC126" s="43">
        <f t="shared" si="190"/>
        <v>0</v>
      </c>
      <c r="AD126" s="45">
        <v>0</v>
      </c>
      <c r="AE126" s="43">
        <f t="shared" si="191"/>
        <v>0</v>
      </c>
      <c r="AF126" s="43">
        <v>0</v>
      </c>
      <c r="AG126" s="43">
        <v>0</v>
      </c>
      <c r="AH126" s="44"/>
      <c r="AI126" s="43">
        <f t="shared" si="192"/>
        <v>0</v>
      </c>
      <c r="AJ126" s="45">
        <v>0</v>
      </c>
      <c r="AK126" s="43">
        <f t="shared" si="193"/>
        <v>0</v>
      </c>
      <c r="AL126" s="45">
        <v>0</v>
      </c>
      <c r="AM126" s="43">
        <f t="shared" si="194"/>
        <v>0</v>
      </c>
      <c r="AN126" s="78"/>
      <c r="AO126" s="43">
        <f t="shared" si="195"/>
        <v>0</v>
      </c>
      <c r="AP126" s="45"/>
      <c r="AQ126" s="44">
        <f t="shared" si="196"/>
        <v>0</v>
      </c>
      <c r="AR126" s="45">
        <v>0</v>
      </c>
      <c r="AS126" s="43">
        <f t="shared" si="197"/>
        <v>0</v>
      </c>
      <c r="AT126" s="45">
        <v>0</v>
      </c>
      <c r="AU126" s="43">
        <f t="shared" si="198"/>
        <v>0</v>
      </c>
      <c r="AV126" s="45"/>
      <c r="AW126" s="43">
        <f t="shared" si="199"/>
        <v>0</v>
      </c>
      <c r="AX126" s="45"/>
      <c r="AY126" s="43">
        <f t="shared" si="200"/>
        <v>0</v>
      </c>
      <c r="AZ126" s="45"/>
      <c r="BA126" s="43">
        <f t="shared" si="201"/>
        <v>0</v>
      </c>
      <c r="BB126" s="45">
        <v>0</v>
      </c>
      <c r="BC126" s="43">
        <f t="shared" si="202"/>
        <v>0</v>
      </c>
      <c r="BD126" s="45">
        <v>0</v>
      </c>
      <c r="BE126" s="43">
        <f t="shared" si="203"/>
        <v>0</v>
      </c>
      <c r="BF126" s="45">
        <v>0</v>
      </c>
      <c r="BG126" s="43">
        <f t="shared" si="204"/>
        <v>0</v>
      </c>
      <c r="BH126" s="45">
        <v>0</v>
      </c>
      <c r="BI126" s="43">
        <f t="shared" si="205"/>
        <v>0</v>
      </c>
      <c r="BJ126" s="45">
        <v>0</v>
      </c>
      <c r="BK126" s="43">
        <f t="shared" si="206"/>
        <v>0</v>
      </c>
      <c r="BL126" s="45"/>
      <c r="BM126" s="43">
        <f t="shared" si="207"/>
        <v>0</v>
      </c>
      <c r="BN126" s="45">
        <v>0</v>
      </c>
      <c r="BO126" s="43">
        <f t="shared" si="208"/>
        <v>0</v>
      </c>
      <c r="BP126" s="45">
        <v>0</v>
      </c>
      <c r="BQ126" s="43">
        <f t="shared" si="209"/>
        <v>0</v>
      </c>
      <c r="BR126" s="86">
        <v>5</v>
      </c>
      <c r="BS126" s="43">
        <f t="shared" si="210"/>
        <v>177166.07999999999</v>
      </c>
      <c r="BT126" s="45">
        <v>0</v>
      </c>
      <c r="BU126" s="43">
        <f t="shared" si="211"/>
        <v>0</v>
      </c>
      <c r="BV126" s="45">
        <v>0</v>
      </c>
      <c r="BW126" s="43">
        <f t="shared" si="212"/>
        <v>0</v>
      </c>
      <c r="BX126" s="72">
        <v>0</v>
      </c>
      <c r="BY126" s="43">
        <f t="shared" si="213"/>
        <v>0</v>
      </c>
      <c r="BZ126" s="47">
        <v>0</v>
      </c>
      <c r="CA126" s="47">
        <v>0</v>
      </c>
      <c r="CB126" s="45">
        <v>0</v>
      </c>
      <c r="CC126" s="43">
        <f t="shared" si="214"/>
        <v>0</v>
      </c>
      <c r="CD126" s="45"/>
      <c r="CE126" s="43">
        <f t="shared" si="215"/>
        <v>0</v>
      </c>
      <c r="CF126" s="45">
        <v>0</v>
      </c>
      <c r="CG126" s="43">
        <f t="shared" si="216"/>
        <v>0</v>
      </c>
      <c r="CH126" s="45">
        <v>0</v>
      </c>
      <c r="CI126" s="43">
        <f t="shared" si="217"/>
        <v>0</v>
      </c>
      <c r="CJ126" s="43">
        <v>0</v>
      </c>
      <c r="CK126" s="43">
        <v>0</v>
      </c>
      <c r="CL126" s="45">
        <v>0</v>
      </c>
      <c r="CM126" s="43">
        <f t="shared" si="218"/>
        <v>0</v>
      </c>
      <c r="CN126" s="45">
        <v>0</v>
      </c>
      <c r="CO126" s="43">
        <f t="shared" si="219"/>
        <v>0</v>
      </c>
      <c r="CP126" s="45"/>
      <c r="CQ126" s="43">
        <f t="shared" si="220"/>
        <v>0</v>
      </c>
      <c r="CR126" s="45"/>
      <c r="CS126" s="43">
        <f t="shared" si="221"/>
        <v>0</v>
      </c>
      <c r="CT126" s="45">
        <v>0</v>
      </c>
      <c r="CU126" s="43">
        <f t="shared" si="222"/>
        <v>0</v>
      </c>
      <c r="CV126" s="45">
        <v>0</v>
      </c>
      <c r="CW126" s="43">
        <f t="shared" si="223"/>
        <v>0</v>
      </c>
      <c r="CX126" s="45">
        <v>0</v>
      </c>
      <c r="CY126" s="43">
        <f t="shared" si="224"/>
        <v>0</v>
      </c>
      <c r="CZ126" s="44"/>
      <c r="DA126" s="43">
        <f t="shared" si="225"/>
        <v>0</v>
      </c>
      <c r="DB126" s="44"/>
      <c r="DC126" s="43"/>
      <c r="DD126" s="49">
        <f t="shared" si="226"/>
        <v>5</v>
      </c>
      <c r="DE126" s="49">
        <f t="shared" si="226"/>
        <v>177166.07999999999</v>
      </c>
    </row>
    <row r="127" spans="1:109" ht="30" hidden="1" x14ac:dyDescent="0.25">
      <c r="A127" s="23"/>
      <c r="B127" s="23">
        <v>89</v>
      </c>
      <c r="C127" s="108" t="s">
        <v>316</v>
      </c>
      <c r="D127" s="37" t="s">
        <v>317</v>
      </c>
      <c r="E127" s="38">
        <v>13520</v>
      </c>
      <c r="F127" s="39">
        <v>2.17</v>
      </c>
      <c r="G127" s="39"/>
      <c r="H127" s="40">
        <v>1</v>
      </c>
      <c r="I127" s="41"/>
      <c r="J127" s="38">
        <v>1.4</v>
      </c>
      <c r="K127" s="38">
        <v>1.68</v>
      </c>
      <c r="L127" s="38">
        <v>2.23</v>
      </c>
      <c r="M127" s="42">
        <v>2.57</v>
      </c>
      <c r="N127" s="77">
        <v>0</v>
      </c>
      <c r="O127" s="43">
        <f t="shared" si="183"/>
        <v>0</v>
      </c>
      <c r="P127" s="45">
        <v>0</v>
      </c>
      <c r="Q127" s="43">
        <f t="shared" si="184"/>
        <v>0</v>
      </c>
      <c r="R127" s="45">
        <v>0</v>
      </c>
      <c r="S127" s="44">
        <f t="shared" si="185"/>
        <v>0</v>
      </c>
      <c r="T127" s="45">
        <v>0</v>
      </c>
      <c r="U127" s="43">
        <f t="shared" si="186"/>
        <v>0</v>
      </c>
      <c r="V127" s="45">
        <v>0</v>
      </c>
      <c r="W127" s="43">
        <f t="shared" si="187"/>
        <v>0</v>
      </c>
      <c r="X127" s="45"/>
      <c r="Y127" s="44">
        <f t="shared" si="188"/>
        <v>0</v>
      </c>
      <c r="Z127" s="78"/>
      <c r="AA127" s="43">
        <f t="shared" si="189"/>
        <v>0</v>
      </c>
      <c r="AB127" s="45">
        <v>0</v>
      </c>
      <c r="AC127" s="43">
        <f t="shared" si="190"/>
        <v>0</v>
      </c>
      <c r="AD127" s="45">
        <v>0</v>
      </c>
      <c r="AE127" s="43">
        <f t="shared" si="191"/>
        <v>0</v>
      </c>
      <c r="AF127" s="43">
        <v>0</v>
      </c>
      <c r="AG127" s="43">
        <v>0</v>
      </c>
      <c r="AH127" s="44">
        <v>20</v>
      </c>
      <c r="AI127" s="43">
        <f t="shared" si="192"/>
        <v>821475.2</v>
      </c>
      <c r="AJ127" s="45">
        <v>0</v>
      </c>
      <c r="AK127" s="43">
        <f t="shared" si="193"/>
        <v>0</v>
      </c>
      <c r="AL127" s="45">
        <v>0</v>
      </c>
      <c r="AM127" s="43">
        <f t="shared" si="194"/>
        <v>0</v>
      </c>
      <c r="AN127" s="78"/>
      <c r="AO127" s="43">
        <f t="shared" si="195"/>
        <v>0</v>
      </c>
      <c r="AP127" s="45"/>
      <c r="AQ127" s="44">
        <f t="shared" si="196"/>
        <v>0</v>
      </c>
      <c r="AR127" s="45">
        <v>0</v>
      </c>
      <c r="AS127" s="43">
        <f t="shared" si="197"/>
        <v>0</v>
      </c>
      <c r="AT127" s="45">
        <v>0</v>
      </c>
      <c r="AU127" s="43">
        <f t="shared" si="198"/>
        <v>0</v>
      </c>
      <c r="AV127" s="45"/>
      <c r="AW127" s="43">
        <f t="shared" si="199"/>
        <v>0</v>
      </c>
      <c r="AX127" s="45"/>
      <c r="AY127" s="43">
        <f t="shared" si="200"/>
        <v>0</v>
      </c>
      <c r="AZ127" s="45"/>
      <c r="BA127" s="43">
        <f t="shared" si="201"/>
        <v>0</v>
      </c>
      <c r="BB127" s="45">
        <v>0</v>
      </c>
      <c r="BC127" s="43">
        <f t="shared" si="202"/>
        <v>0</v>
      </c>
      <c r="BD127" s="45">
        <v>0</v>
      </c>
      <c r="BE127" s="43">
        <f t="shared" si="203"/>
        <v>0</v>
      </c>
      <c r="BF127" s="45">
        <v>0</v>
      </c>
      <c r="BG127" s="43">
        <f t="shared" si="204"/>
        <v>0</v>
      </c>
      <c r="BH127" s="45">
        <v>0</v>
      </c>
      <c r="BI127" s="43">
        <f t="shared" si="205"/>
        <v>0</v>
      </c>
      <c r="BJ127" s="45">
        <v>0</v>
      </c>
      <c r="BK127" s="43">
        <f t="shared" si="206"/>
        <v>0</v>
      </c>
      <c r="BL127" s="45"/>
      <c r="BM127" s="43">
        <f t="shared" si="207"/>
        <v>0</v>
      </c>
      <c r="BN127" s="45">
        <v>0</v>
      </c>
      <c r="BO127" s="43">
        <f t="shared" si="208"/>
        <v>0</v>
      </c>
      <c r="BP127" s="45">
        <v>0</v>
      </c>
      <c r="BQ127" s="43">
        <f t="shared" si="209"/>
        <v>0</v>
      </c>
      <c r="BR127" s="86">
        <v>0</v>
      </c>
      <c r="BS127" s="43">
        <f t="shared" si="210"/>
        <v>0</v>
      </c>
      <c r="BT127" s="45">
        <v>0</v>
      </c>
      <c r="BU127" s="43">
        <f t="shared" si="211"/>
        <v>0</v>
      </c>
      <c r="BV127" s="45">
        <v>0</v>
      </c>
      <c r="BW127" s="43">
        <f t="shared" si="212"/>
        <v>0</v>
      </c>
      <c r="BX127" s="72">
        <v>0</v>
      </c>
      <c r="BY127" s="43">
        <f t="shared" si="213"/>
        <v>0</v>
      </c>
      <c r="BZ127" s="47">
        <v>0</v>
      </c>
      <c r="CA127" s="47">
        <v>0</v>
      </c>
      <c r="CB127" s="45">
        <v>0</v>
      </c>
      <c r="CC127" s="43">
        <f t="shared" si="214"/>
        <v>0</v>
      </c>
      <c r="CD127" s="45"/>
      <c r="CE127" s="43">
        <f t="shared" si="215"/>
        <v>0</v>
      </c>
      <c r="CF127" s="45">
        <v>0</v>
      </c>
      <c r="CG127" s="43">
        <f t="shared" si="216"/>
        <v>0</v>
      </c>
      <c r="CH127" s="45">
        <v>0</v>
      </c>
      <c r="CI127" s="43">
        <f t="shared" si="217"/>
        <v>0</v>
      </c>
      <c r="CJ127" s="43">
        <v>0</v>
      </c>
      <c r="CK127" s="43">
        <v>0</v>
      </c>
      <c r="CL127" s="45">
        <v>0</v>
      </c>
      <c r="CM127" s="43">
        <f t="shared" si="218"/>
        <v>0</v>
      </c>
      <c r="CN127" s="45">
        <v>0</v>
      </c>
      <c r="CO127" s="43">
        <f t="shared" si="219"/>
        <v>0</v>
      </c>
      <c r="CP127" s="45"/>
      <c r="CQ127" s="43">
        <f t="shared" si="220"/>
        <v>0</v>
      </c>
      <c r="CR127" s="45"/>
      <c r="CS127" s="43">
        <f t="shared" si="221"/>
        <v>0</v>
      </c>
      <c r="CT127" s="45">
        <v>0</v>
      </c>
      <c r="CU127" s="43">
        <f t="shared" si="222"/>
        <v>0</v>
      </c>
      <c r="CV127" s="45">
        <v>0</v>
      </c>
      <c r="CW127" s="43">
        <f t="shared" si="223"/>
        <v>0</v>
      </c>
      <c r="CX127" s="45">
        <v>0</v>
      </c>
      <c r="CY127" s="43">
        <f t="shared" si="224"/>
        <v>0</v>
      </c>
      <c r="CZ127" s="44"/>
      <c r="DA127" s="43">
        <f t="shared" si="225"/>
        <v>0</v>
      </c>
      <c r="DB127" s="44"/>
      <c r="DC127" s="43"/>
      <c r="DD127" s="49">
        <f t="shared" si="226"/>
        <v>20</v>
      </c>
      <c r="DE127" s="49">
        <f t="shared" si="226"/>
        <v>821475.2</v>
      </c>
    </row>
    <row r="128" spans="1:109" ht="30" hidden="1" x14ac:dyDescent="0.25">
      <c r="A128" s="23"/>
      <c r="B128" s="23">
        <v>90</v>
      </c>
      <c r="C128" s="108" t="s">
        <v>318</v>
      </c>
      <c r="D128" s="37" t="s">
        <v>319</v>
      </c>
      <c r="E128" s="38">
        <v>13520</v>
      </c>
      <c r="F128" s="39">
        <v>3.84</v>
      </c>
      <c r="G128" s="39"/>
      <c r="H128" s="213">
        <v>0.8</v>
      </c>
      <c r="I128" s="99"/>
      <c r="J128" s="38">
        <v>1.4</v>
      </c>
      <c r="K128" s="38">
        <v>1.68</v>
      </c>
      <c r="L128" s="38">
        <v>2.23</v>
      </c>
      <c r="M128" s="42">
        <v>2.57</v>
      </c>
      <c r="N128" s="77">
        <v>0</v>
      </c>
      <c r="O128" s="43">
        <f t="shared" si="183"/>
        <v>0</v>
      </c>
      <c r="P128" s="45">
        <v>0</v>
      </c>
      <c r="Q128" s="43">
        <f t="shared" si="184"/>
        <v>0</v>
      </c>
      <c r="R128" s="45">
        <v>0</v>
      </c>
      <c r="S128" s="44">
        <f t="shared" si="185"/>
        <v>0</v>
      </c>
      <c r="T128" s="45">
        <v>0</v>
      </c>
      <c r="U128" s="43">
        <f t="shared" si="186"/>
        <v>0</v>
      </c>
      <c r="V128" s="45">
        <v>0</v>
      </c>
      <c r="W128" s="43">
        <f t="shared" si="187"/>
        <v>0</v>
      </c>
      <c r="X128" s="45"/>
      <c r="Y128" s="44">
        <f t="shared" si="188"/>
        <v>0</v>
      </c>
      <c r="Z128" s="78"/>
      <c r="AA128" s="43">
        <f t="shared" si="189"/>
        <v>0</v>
      </c>
      <c r="AB128" s="45">
        <v>0</v>
      </c>
      <c r="AC128" s="43">
        <f t="shared" si="190"/>
        <v>0</v>
      </c>
      <c r="AD128" s="45">
        <v>0</v>
      </c>
      <c r="AE128" s="43">
        <f t="shared" si="191"/>
        <v>0</v>
      </c>
      <c r="AF128" s="43">
        <v>0</v>
      </c>
      <c r="AG128" s="43">
        <v>0</v>
      </c>
      <c r="AH128" s="44">
        <f>60/4*3</f>
        <v>45</v>
      </c>
      <c r="AI128" s="43">
        <f t="shared" si="192"/>
        <v>2616606.7199999997</v>
      </c>
      <c r="AJ128" s="45">
        <v>0</v>
      </c>
      <c r="AK128" s="43">
        <f t="shared" si="193"/>
        <v>0</v>
      </c>
      <c r="AL128" s="45">
        <v>0</v>
      </c>
      <c r="AM128" s="43">
        <f t="shared" si="194"/>
        <v>0</v>
      </c>
      <c r="AN128" s="78"/>
      <c r="AO128" s="43">
        <f t="shared" si="195"/>
        <v>0</v>
      </c>
      <c r="AP128" s="45"/>
      <c r="AQ128" s="44">
        <f t="shared" si="196"/>
        <v>0</v>
      </c>
      <c r="AR128" s="45">
        <v>0</v>
      </c>
      <c r="AS128" s="43">
        <f t="shared" si="197"/>
        <v>0</v>
      </c>
      <c r="AT128" s="45">
        <v>0</v>
      </c>
      <c r="AU128" s="43">
        <f t="shared" si="198"/>
        <v>0</v>
      </c>
      <c r="AV128" s="45"/>
      <c r="AW128" s="43">
        <f t="shared" si="199"/>
        <v>0</v>
      </c>
      <c r="AX128" s="45"/>
      <c r="AY128" s="43">
        <f t="shared" si="200"/>
        <v>0</v>
      </c>
      <c r="AZ128" s="45"/>
      <c r="BA128" s="43">
        <f t="shared" si="201"/>
        <v>0</v>
      </c>
      <c r="BB128" s="45">
        <v>0</v>
      </c>
      <c r="BC128" s="43">
        <f t="shared" si="202"/>
        <v>0</v>
      </c>
      <c r="BD128" s="45">
        <v>0</v>
      </c>
      <c r="BE128" s="43">
        <f t="shared" si="203"/>
        <v>0</v>
      </c>
      <c r="BF128" s="45">
        <v>0</v>
      </c>
      <c r="BG128" s="43">
        <f t="shared" si="204"/>
        <v>0</v>
      </c>
      <c r="BH128" s="45">
        <v>0</v>
      </c>
      <c r="BI128" s="43">
        <f t="shared" si="205"/>
        <v>0</v>
      </c>
      <c r="BJ128" s="45">
        <v>0</v>
      </c>
      <c r="BK128" s="43">
        <f t="shared" si="206"/>
        <v>0</v>
      </c>
      <c r="BL128" s="45"/>
      <c r="BM128" s="43">
        <f t="shared" si="207"/>
        <v>0</v>
      </c>
      <c r="BN128" s="45">
        <v>0</v>
      </c>
      <c r="BO128" s="43">
        <f t="shared" si="208"/>
        <v>0</v>
      </c>
      <c r="BP128" s="45">
        <v>0</v>
      </c>
      <c r="BQ128" s="43">
        <f t="shared" si="209"/>
        <v>0</v>
      </c>
      <c r="BR128" s="86">
        <v>0</v>
      </c>
      <c r="BS128" s="43">
        <f t="shared" si="210"/>
        <v>0</v>
      </c>
      <c r="BT128" s="45">
        <v>0</v>
      </c>
      <c r="BU128" s="43">
        <f t="shared" si="211"/>
        <v>0</v>
      </c>
      <c r="BV128" s="45">
        <v>0</v>
      </c>
      <c r="BW128" s="43">
        <f t="shared" si="212"/>
        <v>0</v>
      </c>
      <c r="BX128" s="72">
        <v>0</v>
      </c>
      <c r="BY128" s="43">
        <f t="shared" si="213"/>
        <v>0</v>
      </c>
      <c r="BZ128" s="47">
        <v>0</v>
      </c>
      <c r="CA128" s="47">
        <v>0</v>
      </c>
      <c r="CB128" s="45">
        <v>0</v>
      </c>
      <c r="CC128" s="43">
        <f t="shared" si="214"/>
        <v>0</v>
      </c>
      <c r="CD128" s="45"/>
      <c r="CE128" s="43">
        <f t="shared" si="215"/>
        <v>0</v>
      </c>
      <c r="CF128" s="45">
        <v>0</v>
      </c>
      <c r="CG128" s="43">
        <f t="shared" si="216"/>
        <v>0</v>
      </c>
      <c r="CH128" s="45">
        <v>0</v>
      </c>
      <c r="CI128" s="43">
        <f t="shared" si="217"/>
        <v>0</v>
      </c>
      <c r="CJ128" s="43">
        <v>0</v>
      </c>
      <c r="CK128" s="43">
        <v>0</v>
      </c>
      <c r="CL128" s="45">
        <v>0</v>
      </c>
      <c r="CM128" s="43">
        <f t="shared" si="218"/>
        <v>0</v>
      </c>
      <c r="CN128" s="45">
        <v>0</v>
      </c>
      <c r="CO128" s="43">
        <f t="shared" si="219"/>
        <v>0</v>
      </c>
      <c r="CP128" s="45"/>
      <c r="CQ128" s="43">
        <f t="shared" si="220"/>
        <v>0</v>
      </c>
      <c r="CR128" s="45"/>
      <c r="CS128" s="43">
        <f t="shared" si="221"/>
        <v>0</v>
      </c>
      <c r="CT128" s="45">
        <v>0</v>
      </c>
      <c r="CU128" s="43">
        <f t="shared" si="222"/>
        <v>0</v>
      </c>
      <c r="CV128" s="45">
        <v>0</v>
      </c>
      <c r="CW128" s="43">
        <f t="shared" si="223"/>
        <v>0</v>
      </c>
      <c r="CX128" s="45">
        <v>0</v>
      </c>
      <c r="CY128" s="43">
        <f t="shared" si="224"/>
        <v>0</v>
      </c>
      <c r="CZ128" s="44"/>
      <c r="DA128" s="43">
        <f t="shared" si="225"/>
        <v>0</v>
      </c>
      <c r="DB128" s="44"/>
      <c r="DC128" s="43"/>
      <c r="DD128" s="49">
        <f t="shared" si="226"/>
        <v>45</v>
      </c>
      <c r="DE128" s="49">
        <f t="shared" si="226"/>
        <v>2616606.7199999997</v>
      </c>
    </row>
    <row r="129" spans="1:109" ht="30" hidden="1" x14ac:dyDescent="0.25">
      <c r="A129" s="23"/>
      <c r="B129" s="23">
        <v>90</v>
      </c>
      <c r="C129" s="108" t="s">
        <v>320</v>
      </c>
      <c r="D129" s="37" t="s">
        <v>321</v>
      </c>
      <c r="E129" s="38">
        <v>13520</v>
      </c>
      <c r="F129" s="39">
        <v>2.5</v>
      </c>
      <c r="G129" s="39"/>
      <c r="H129" s="213">
        <v>0.8</v>
      </c>
      <c r="I129" s="99"/>
      <c r="J129" s="38">
        <v>1.4</v>
      </c>
      <c r="K129" s="38">
        <v>1.68</v>
      </c>
      <c r="L129" s="38">
        <v>2.23</v>
      </c>
      <c r="M129" s="42">
        <v>2.57</v>
      </c>
      <c r="N129" s="77"/>
      <c r="O129" s="79"/>
      <c r="P129" s="77"/>
      <c r="Q129" s="79"/>
      <c r="R129" s="77"/>
      <c r="S129" s="87"/>
      <c r="T129" s="77"/>
      <c r="U129" s="79"/>
      <c r="V129" s="77"/>
      <c r="W129" s="79"/>
      <c r="X129" s="77"/>
      <c r="Y129" s="87"/>
      <c r="Z129" s="78"/>
      <c r="AA129" s="79"/>
      <c r="AB129" s="77"/>
      <c r="AC129" s="79"/>
      <c r="AD129" s="77"/>
      <c r="AE129" s="79"/>
      <c r="AF129" s="79">
        <v>0</v>
      </c>
      <c r="AG129" s="79">
        <v>0</v>
      </c>
      <c r="AH129" s="87"/>
      <c r="AI129" s="43">
        <f>SUM(AH129*$E129*$F129*$H129*$J129*$AI$11)</f>
        <v>0</v>
      </c>
      <c r="AJ129" s="77"/>
      <c r="AK129" s="79"/>
      <c r="AL129" s="77"/>
      <c r="AM129" s="79"/>
      <c r="AN129" s="78"/>
      <c r="AO129" s="79"/>
      <c r="AP129" s="77"/>
      <c r="AQ129" s="87"/>
      <c r="AR129" s="77"/>
      <c r="AS129" s="79"/>
      <c r="AT129" s="77"/>
      <c r="AU129" s="79"/>
      <c r="AV129" s="77"/>
      <c r="AW129" s="79"/>
      <c r="AX129" s="77"/>
      <c r="AY129" s="79"/>
      <c r="AZ129" s="77"/>
      <c r="BA129" s="79"/>
      <c r="BB129" s="77"/>
      <c r="BC129" s="79"/>
      <c r="BD129" s="77"/>
      <c r="BE129" s="79"/>
      <c r="BF129" s="77"/>
      <c r="BG129" s="79"/>
      <c r="BH129" s="77"/>
      <c r="BI129" s="79"/>
      <c r="BJ129" s="77"/>
      <c r="BK129" s="79"/>
      <c r="BL129" s="77"/>
      <c r="BM129" s="79"/>
      <c r="BN129" s="77"/>
      <c r="BO129" s="79"/>
      <c r="BP129" s="77"/>
      <c r="BQ129" s="79"/>
      <c r="BR129" s="88"/>
      <c r="BS129" s="79"/>
      <c r="BT129" s="77"/>
      <c r="BU129" s="79"/>
      <c r="BV129" s="77"/>
      <c r="BW129" s="79"/>
      <c r="BX129" s="89"/>
      <c r="BY129" s="79"/>
      <c r="BZ129" s="81">
        <v>0</v>
      </c>
      <c r="CA129" s="81">
        <v>0</v>
      </c>
      <c r="CB129" s="77"/>
      <c r="CC129" s="79"/>
      <c r="CD129" s="77"/>
      <c r="CE129" s="79"/>
      <c r="CF129" s="77"/>
      <c r="CG129" s="79"/>
      <c r="CH129" s="77"/>
      <c r="CI129" s="79"/>
      <c r="CJ129" s="79">
        <v>0</v>
      </c>
      <c r="CK129" s="79">
        <v>0</v>
      </c>
      <c r="CL129" s="77"/>
      <c r="CM129" s="79"/>
      <c r="CN129" s="77"/>
      <c r="CO129" s="79"/>
      <c r="CP129" s="77"/>
      <c r="CQ129" s="79"/>
      <c r="CR129" s="77"/>
      <c r="CS129" s="79"/>
      <c r="CT129" s="77"/>
      <c r="CU129" s="79"/>
      <c r="CV129" s="77"/>
      <c r="CW129" s="79"/>
      <c r="CX129" s="77"/>
      <c r="CY129" s="79"/>
      <c r="CZ129" s="87"/>
      <c r="DA129" s="79"/>
      <c r="DB129" s="87"/>
      <c r="DC129" s="79"/>
      <c r="DD129" s="49">
        <f t="shared" si="226"/>
        <v>0</v>
      </c>
      <c r="DE129" s="49">
        <f t="shared" si="226"/>
        <v>0</v>
      </c>
    </row>
    <row r="130" spans="1:109" ht="30" hidden="1" x14ac:dyDescent="0.25">
      <c r="A130" s="23"/>
      <c r="B130" s="23">
        <v>90</v>
      </c>
      <c r="C130" s="108" t="s">
        <v>322</v>
      </c>
      <c r="D130" s="37" t="s">
        <v>323</v>
      </c>
      <c r="E130" s="38">
        <v>13520</v>
      </c>
      <c r="F130" s="39">
        <v>3.1</v>
      </c>
      <c r="G130" s="39"/>
      <c r="H130" s="213">
        <v>0.8</v>
      </c>
      <c r="I130" s="99"/>
      <c r="J130" s="38">
        <v>1.4</v>
      </c>
      <c r="K130" s="38">
        <v>1.68</v>
      </c>
      <c r="L130" s="38">
        <v>2.23</v>
      </c>
      <c r="M130" s="42">
        <v>2.57</v>
      </c>
      <c r="N130" s="77"/>
      <c r="O130" s="79"/>
      <c r="P130" s="77"/>
      <c r="Q130" s="79"/>
      <c r="R130" s="77"/>
      <c r="S130" s="87"/>
      <c r="T130" s="77"/>
      <c r="U130" s="79"/>
      <c r="V130" s="77"/>
      <c r="W130" s="79"/>
      <c r="X130" s="77"/>
      <c r="Y130" s="87"/>
      <c r="Z130" s="78"/>
      <c r="AA130" s="79"/>
      <c r="AB130" s="77"/>
      <c r="AC130" s="79"/>
      <c r="AD130" s="77"/>
      <c r="AE130" s="79"/>
      <c r="AF130" s="79">
        <v>0</v>
      </c>
      <c r="AG130" s="79">
        <v>0</v>
      </c>
      <c r="AH130" s="87"/>
      <c r="AI130" s="43">
        <f t="shared" si="192"/>
        <v>0</v>
      </c>
      <c r="AJ130" s="77"/>
      <c r="AK130" s="79"/>
      <c r="AL130" s="77"/>
      <c r="AM130" s="79"/>
      <c r="AN130" s="78"/>
      <c r="AO130" s="79"/>
      <c r="AP130" s="77"/>
      <c r="AQ130" s="87"/>
      <c r="AR130" s="77"/>
      <c r="AS130" s="79"/>
      <c r="AT130" s="77"/>
      <c r="AU130" s="79"/>
      <c r="AV130" s="77"/>
      <c r="AW130" s="79"/>
      <c r="AX130" s="77"/>
      <c r="AY130" s="79"/>
      <c r="AZ130" s="77"/>
      <c r="BA130" s="79"/>
      <c r="BB130" s="77"/>
      <c r="BC130" s="79"/>
      <c r="BD130" s="77"/>
      <c r="BE130" s="79"/>
      <c r="BF130" s="77"/>
      <c r="BG130" s="79"/>
      <c r="BH130" s="77"/>
      <c r="BI130" s="79"/>
      <c r="BJ130" s="77"/>
      <c r="BK130" s="79"/>
      <c r="BL130" s="77"/>
      <c r="BM130" s="79"/>
      <c r="BN130" s="77"/>
      <c r="BO130" s="79"/>
      <c r="BP130" s="77"/>
      <c r="BQ130" s="79"/>
      <c r="BR130" s="88"/>
      <c r="BS130" s="79"/>
      <c r="BT130" s="77"/>
      <c r="BU130" s="79"/>
      <c r="BV130" s="77"/>
      <c r="BW130" s="79"/>
      <c r="BX130" s="89"/>
      <c r="BY130" s="79"/>
      <c r="BZ130" s="81">
        <v>0</v>
      </c>
      <c r="CA130" s="81">
        <v>0</v>
      </c>
      <c r="CB130" s="77"/>
      <c r="CC130" s="79"/>
      <c r="CD130" s="77"/>
      <c r="CE130" s="79"/>
      <c r="CF130" s="77"/>
      <c r="CG130" s="79"/>
      <c r="CH130" s="77"/>
      <c r="CI130" s="79"/>
      <c r="CJ130" s="79">
        <v>0</v>
      </c>
      <c r="CK130" s="79">
        <v>0</v>
      </c>
      <c r="CL130" s="77"/>
      <c r="CM130" s="79"/>
      <c r="CN130" s="77"/>
      <c r="CO130" s="79"/>
      <c r="CP130" s="77"/>
      <c r="CQ130" s="79"/>
      <c r="CR130" s="77"/>
      <c r="CS130" s="79"/>
      <c r="CT130" s="77"/>
      <c r="CU130" s="79"/>
      <c r="CV130" s="77"/>
      <c r="CW130" s="79"/>
      <c r="CX130" s="77"/>
      <c r="CY130" s="79"/>
      <c r="CZ130" s="87"/>
      <c r="DA130" s="79"/>
      <c r="DB130" s="87"/>
      <c r="DC130" s="79"/>
      <c r="DD130" s="49">
        <f t="shared" si="226"/>
        <v>0</v>
      </c>
      <c r="DE130" s="49">
        <f t="shared" si="226"/>
        <v>0</v>
      </c>
    </row>
    <row r="131" spans="1:109" ht="30" hidden="1" x14ac:dyDescent="0.25">
      <c r="A131" s="23"/>
      <c r="B131" s="23">
        <v>90</v>
      </c>
      <c r="C131" s="108" t="s">
        <v>324</v>
      </c>
      <c r="D131" s="37" t="s">
        <v>325</v>
      </c>
      <c r="E131" s="38">
        <v>13520</v>
      </c>
      <c r="F131" s="39">
        <v>3.5</v>
      </c>
      <c r="G131" s="39"/>
      <c r="H131" s="213">
        <v>0.8</v>
      </c>
      <c r="I131" s="99"/>
      <c r="J131" s="38">
        <v>1.4</v>
      </c>
      <c r="K131" s="38">
        <v>1.68</v>
      </c>
      <c r="L131" s="38">
        <v>2.23</v>
      </c>
      <c r="M131" s="42">
        <v>2.57</v>
      </c>
      <c r="N131" s="77"/>
      <c r="O131" s="79"/>
      <c r="P131" s="77"/>
      <c r="Q131" s="79"/>
      <c r="R131" s="77"/>
      <c r="S131" s="87"/>
      <c r="T131" s="77"/>
      <c r="U131" s="79"/>
      <c r="V131" s="77"/>
      <c r="W131" s="79"/>
      <c r="X131" s="77"/>
      <c r="Y131" s="87"/>
      <c r="Z131" s="78"/>
      <c r="AA131" s="79"/>
      <c r="AB131" s="77"/>
      <c r="AC131" s="79"/>
      <c r="AD131" s="77"/>
      <c r="AE131" s="79"/>
      <c r="AF131" s="79">
        <v>0</v>
      </c>
      <c r="AG131" s="79">
        <v>0</v>
      </c>
      <c r="AH131" s="87">
        <v>17</v>
      </c>
      <c r="AI131" s="43">
        <f t="shared" si="192"/>
        <v>900972.79999999993</v>
      </c>
      <c r="AJ131" s="77"/>
      <c r="AK131" s="79"/>
      <c r="AL131" s="77"/>
      <c r="AM131" s="79"/>
      <c r="AN131" s="78"/>
      <c r="AO131" s="79"/>
      <c r="AP131" s="77"/>
      <c r="AQ131" s="87"/>
      <c r="AR131" s="77"/>
      <c r="AS131" s="79"/>
      <c r="AT131" s="77"/>
      <c r="AU131" s="79"/>
      <c r="AV131" s="77"/>
      <c r="AW131" s="79"/>
      <c r="AX131" s="77"/>
      <c r="AY131" s="79"/>
      <c r="AZ131" s="77"/>
      <c r="BA131" s="79"/>
      <c r="BB131" s="77"/>
      <c r="BC131" s="79"/>
      <c r="BD131" s="77"/>
      <c r="BE131" s="79"/>
      <c r="BF131" s="77"/>
      <c r="BG131" s="79"/>
      <c r="BH131" s="77"/>
      <c r="BI131" s="79"/>
      <c r="BJ131" s="77"/>
      <c r="BK131" s="79"/>
      <c r="BL131" s="77"/>
      <c r="BM131" s="79"/>
      <c r="BN131" s="77"/>
      <c r="BO131" s="79"/>
      <c r="BP131" s="77"/>
      <c r="BQ131" s="79"/>
      <c r="BR131" s="88"/>
      <c r="BS131" s="79"/>
      <c r="BT131" s="77"/>
      <c r="BU131" s="79"/>
      <c r="BV131" s="77"/>
      <c r="BW131" s="79"/>
      <c r="BX131" s="89"/>
      <c r="BY131" s="79"/>
      <c r="BZ131" s="81">
        <v>0</v>
      </c>
      <c r="CA131" s="81">
        <v>0</v>
      </c>
      <c r="CB131" s="77"/>
      <c r="CC131" s="79"/>
      <c r="CD131" s="77"/>
      <c r="CE131" s="79"/>
      <c r="CF131" s="77"/>
      <c r="CG131" s="79"/>
      <c r="CH131" s="77"/>
      <c r="CI131" s="79"/>
      <c r="CJ131" s="79">
        <v>0</v>
      </c>
      <c r="CK131" s="79">
        <v>0</v>
      </c>
      <c r="CL131" s="77"/>
      <c r="CM131" s="79"/>
      <c r="CN131" s="77"/>
      <c r="CO131" s="79"/>
      <c r="CP131" s="77"/>
      <c r="CQ131" s="79"/>
      <c r="CR131" s="77"/>
      <c r="CS131" s="79"/>
      <c r="CT131" s="77"/>
      <c r="CU131" s="79"/>
      <c r="CV131" s="77"/>
      <c r="CW131" s="79"/>
      <c r="CX131" s="77"/>
      <c r="CY131" s="79"/>
      <c r="CZ131" s="87"/>
      <c r="DA131" s="79"/>
      <c r="DB131" s="87"/>
      <c r="DC131" s="79"/>
      <c r="DD131" s="49">
        <f t="shared" si="226"/>
        <v>17</v>
      </c>
      <c r="DE131" s="49">
        <f t="shared" si="226"/>
        <v>900972.79999999993</v>
      </c>
    </row>
    <row r="132" spans="1:109" ht="30" hidden="1" x14ac:dyDescent="0.25">
      <c r="A132" s="23"/>
      <c r="B132" s="23">
        <v>90</v>
      </c>
      <c r="C132" s="108" t="s">
        <v>326</v>
      </c>
      <c r="D132" s="37" t="s">
        <v>327</v>
      </c>
      <c r="E132" s="38">
        <v>13520</v>
      </c>
      <c r="F132" s="39">
        <v>9.91</v>
      </c>
      <c r="G132" s="39"/>
      <c r="H132" s="213">
        <v>0.8</v>
      </c>
      <c r="I132" s="99"/>
      <c r="J132" s="38">
        <v>1.4</v>
      </c>
      <c r="K132" s="38">
        <v>1.68</v>
      </c>
      <c r="L132" s="38">
        <v>2.23</v>
      </c>
      <c r="M132" s="42">
        <v>2.57</v>
      </c>
      <c r="N132" s="77"/>
      <c r="O132" s="79"/>
      <c r="P132" s="77"/>
      <c r="Q132" s="79"/>
      <c r="R132" s="77"/>
      <c r="S132" s="87"/>
      <c r="T132" s="77"/>
      <c r="U132" s="79"/>
      <c r="V132" s="77"/>
      <c r="W132" s="79"/>
      <c r="X132" s="77"/>
      <c r="Y132" s="87"/>
      <c r="Z132" s="78"/>
      <c r="AA132" s="79"/>
      <c r="AB132" s="77"/>
      <c r="AC132" s="79"/>
      <c r="AD132" s="77"/>
      <c r="AE132" s="79"/>
      <c r="AF132" s="79">
        <v>0</v>
      </c>
      <c r="AG132" s="79">
        <v>0</v>
      </c>
      <c r="AH132" s="87"/>
      <c r="AI132" s="43">
        <f t="shared" si="192"/>
        <v>0</v>
      </c>
      <c r="AJ132" s="77"/>
      <c r="AK132" s="79"/>
      <c r="AL132" s="77"/>
      <c r="AM132" s="79"/>
      <c r="AN132" s="78"/>
      <c r="AO132" s="79"/>
      <c r="AP132" s="77"/>
      <c r="AQ132" s="87"/>
      <c r="AR132" s="77"/>
      <c r="AS132" s="79"/>
      <c r="AT132" s="77"/>
      <c r="AU132" s="79"/>
      <c r="AV132" s="77"/>
      <c r="AW132" s="79"/>
      <c r="AX132" s="77"/>
      <c r="AY132" s="79"/>
      <c r="AZ132" s="77"/>
      <c r="BA132" s="79"/>
      <c r="BB132" s="77"/>
      <c r="BC132" s="79"/>
      <c r="BD132" s="77"/>
      <c r="BE132" s="79"/>
      <c r="BF132" s="77"/>
      <c r="BG132" s="79"/>
      <c r="BH132" s="77"/>
      <c r="BI132" s="79"/>
      <c r="BJ132" s="77"/>
      <c r="BK132" s="79"/>
      <c r="BL132" s="77"/>
      <c r="BM132" s="79"/>
      <c r="BN132" s="77"/>
      <c r="BO132" s="79"/>
      <c r="BP132" s="77"/>
      <c r="BQ132" s="79"/>
      <c r="BR132" s="88"/>
      <c r="BS132" s="79"/>
      <c r="BT132" s="77"/>
      <c r="BU132" s="79"/>
      <c r="BV132" s="77"/>
      <c r="BW132" s="79"/>
      <c r="BX132" s="89"/>
      <c r="BY132" s="79"/>
      <c r="BZ132" s="81">
        <v>0</v>
      </c>
      <c r="CA132" s="81">
        <v>0</v>
      </c>
      <c r="CB132" s="77"/>
      <c r="CC132" s="79"/>
      <c r="CD132" s="77"/>
      <c r="CE132" s="79"/>
      <c r="CF132" s="77"/>
      <c r="CG132" s="79"/>
      <c r="CH132" s="77"/>
      <c r="CI132" s="79"/>
      <c r="CJ132" s="79">
        <v>0</v>
      </c>
      <c r="CK132" s="79">
        <v>0</v>
      </c>
      <c r="CL132" s="77"/>
      <c r="CM132" s="79"/>
      <c r="CN132" s="77"/>
      <c r="CO132" s="79"/>
      <c r="CP132" s="77"/>
      <c r="CQ132" s="79"/>
      <c r="CR132" s="77"/>
      <c r="CS132" s="79"/>
      <c r="CT132" s="77"/>
      <c r="CU132" s="79"/>
      <c r="CV132" s="77"/>
      <c r="CW132" s="79"/>
      <c r="CX132" s="77"/>
      <c r="CY132" s="79"/>
      <c r="CZ132" s="87"/>
      <c r="DA132" s="79"/>
      <c r="DB132" s="87"/>
      <c r="DC132" s="79"/>
      <c r="DD132" s="49">
        <f t="shared" si="226"/>
        <v>0</v>
      </c>
      <c r="DE132" s="49">
        <f t="shared" si="226"/>
        <v>0</v>
      </c>
    </row>
    <row r="133" spans="1:109" ht="15.75" x14ac:dyDescent="0.25">
      <c r="A133" s="23">
        <v>22</v>
      </c>
      <c r="B133" s="23"/>
      <c r="C133" s="74"/>
      <c r="D133" s="177" t="s">
        <v>328</v>
      </c>
      <c r="E133" s="38">
        <v>13520</v>
      </c>
      <c r="F133" s="206">
        <v>0.93</v>
      </c>
      <c r="G133" s="206"/>
      <c r="H133" s="26">
        <v>1</v>
      </c>
      <c r="I133" s="75"/>
      <c r="J133" s="38">
        <v>1.4</v>
      </c>
      <c r="K133" s="38">
        <v>1.68</v>
      </c>
      <c r="L133" s="38">
        <v>2.23</v>
      </c>
      <c r="M133" s="42">
        <v>2.57</v>
      </c>
      <c r="N133" s="207">
        <f>SUM(N134:N135)</f>
        <v>0</v>
      </c>
      <c r="O133" s="207">
        <f t="shared" ref="O133:CD133" si="227">SUM(O134:O135)</f>
        <v>0</v>
      </c>
      <c r="P133" s="207">
        <f t="shared" si="227"/>
        <v>0</v>
      </c>
      <c r="Q133" s="207">
        <f t="shared" si="227"/>
        <v>0</v>
      </c>
      <c r="R133" s="207">
        <f t="shared" si="227"/>
        <v>0</v>
      </c>
      <c r="S133" s="207">
        <f t="shared" si="227"/>
        <v>0</v>
      </c>
      <c r="T133" s="207">
        <f t="shared" si="227"/>
        <v>0</v>
      </c>
      <c r="U133" s="207">
        <f t="shared" si="227"/>
        <v>0</v>
      </c>
      <c r="V133" s="207">
        <f t="shared" si="227"/>
        <v>0</v>
      </c>
      <c r="W133" s="207">
        <f t="shared" si="227"/>
        <v>0</v>
      </c>
      <c r="X133" s="207">
        <f t="shared" si="227"/>
        <v>0</v>
      </c>
      <c r="Y133" s="207">
        <f t="shared" si="227"/>
        <v>0</v>
      </c>
      <c r="Z133" s="207">
        <f t="shared" si="227"/>
        <v>0</v>
      </c>
      <c r="AA133" s="207">
        <f t="shared" si="227"/>
        <v>0</v>
      </c>
      <c r="AB133" s="207">
        <f t="shared" si="227"/>
        <v>0</v>
      </c>
      <c r="AC133" s="207">
        <f t="shared" si="227"/>
        <v>0</v>
      </c>
      <c r="AD133" s="207">
        <f t="shared" si="227"/>
        <v>0</v>
      </c>
      <c r="AE133" s="207">
        <f t="shared" si="227"/>
        <v>0</v>
      </c>
      <c r="AF133" s="207">
        <v>0</v>
      </c>
      <c r="AG133" s="207">
        <v>0</v>
      </c>
      <c r="AH133" s="207">
        <f t="shared" si="227"/>
        <v>0</v>
      </c>
      <c r="AI133" s="207">
        <f t="shared" si="227"/>
        <v>0</v>
      </c>
      <c r="AJ133" s="207">
        <f t="shared" si="227"/>
        <v>0</v>
      </c>
      <c r="AK133" s="207">
        <f t="shared" si="227"/>
        <v>0</v>
      </c>
      <c r="AL133" s="207">
        <f t="shared" si="227"/>
        <v>0</v>
      </c>
      <c r="AM133" s="207">
        <f t="shared" si="227"/>
        <v>0</v>
      </c>
      <c r="AN133" s="207">
        <f t="shared" si="227"/>
        <v>32</v>
      </c>
      <c r="AO133" s="207">
        <f t="shared" si="227"/>
        <v>592824.96</v>
      </c>
      <c r="AP133" s="207">
        <f t="shared" si="227"/>
        <v>0</v>
      </c>
      <c r="AQ133" s="207">
        <f t="shared" si="227"/>
        <v>0</v>
      </c>
      <c r="AR133" s="207">
        <f t="shared" si="227"/>
        <v>0</v>
      </c>
      <c r="AS133" s="207">
        <f t="shared" si="227"/>
        <v>0</v>
      </c>
      <c r="AT133" s="207">
        <f t="shared" si="227"/>
        <v>0</v>
      </c>
      <c r="AU133" s="207">
        <f t="shared" si="227"/>
        <v>0</v>
      </c>
      <c r="AV133" s="207">
        <f t="shared" si="227"/>
        <v>0</v>
      </c>
      <c r="AW133" s="207">
        <f t="shared" si="227"/>
        <v>0</v>
      </c>
      <c r="AX133" s="207">
        <f t="shared" si="227"/>
        <v>0</v>
      </c>
      <c r="AY133" s="207">
        <f t="shared" si="227"/>
        <v>0</v>
      </c>
      <c r="AZ133" s="207">
        <f t="shared" si="227"/>
        <v>0</v>
      </c>
      <c r="BA133" s="207">
        <f t="shared" si="227"/>
        <v>0</v>
      </c>
      <c r="BB133" s="207">
        <f t="shared" si="227"/>
        <v>0</v>
      </c>
      <c r="BC133" s="207">
        <f t="shared" si="227"/>
        <v>0</v>
      </c>
      <c r="BD133" s="207">
        <f t="shared" si="227"/>
        <v>24</v>
      </c>
      <c r="BE133" s="207">
        <f t="shared" si="227"/>
        <v>404302.08000000002</v>
      </c>
      <c r="BF133" s="207">
        <f t="shared" si="227"/>
        <v>0</v>
      </c>
      <c r="BG133" s="207">
        <f t="shared" si="227"/>
        <v>0</v>
      </c>
      <c r="BH133" s="207">
        <f t="shared" si="227"/>
        <v>0</v>
      </c>
      <c r="BI133" s="207">
        <f t="shared" si="227"/>
        <v>0</v>
      </c>
      <c r="BJ133" s="207">
        <f t="shared" si="227"/>
        <v>0</v>
      </c>
      <c r="BK133" s="207">
        <f t="shared" si="227"/>
        <v>0</v>
      </c>
      <c r="BL133" s="207">
        <f t="shared" si="227"/>
        <v>19</v>
      </c>
      <c r="BM133" s="207">
        <f t="shared" si="227"/>
        <v>320072.48</v>
      </c>
      <c r="BN133" s="207">
        <f t="shared" si="227"/>
        <v>0</v>
      </c>
      <c r="BO133" s="207">
        <f t="shared" si="227"/>
        <v>0</v>
      </c>
      <c r="BP133" s="207">
        <f t="shared" si="227"/>
        <v>0</v>
      </c>
      <c r="BQ133" s="207">
        <f t="shared" si="227"/>
        <v>0</v>
      </c>
      <c r="BR133" s="207">
        <f t="shared" si="227"/>
        <v>0</v>
      </c>
      <c r="BS133" s="207">
        <f t="shared" si="227"/>
        <v>0</v>
      </c>
      <c r="BT133" s="207">
        <f t="shared" si="227"/>
        <v>0</v>
      </c>
      <c r="BU133" s="207">
        <f t="shared" si="227"/>
        <v>0</v>
      </c>
      <c r="BV133" s="207">
        <f t="shared" si="227"/>
        <v>59</v>
      </c>
      <c r="BW133" s="207">
        <f t="shared" si="227"/>
        <v>1611984.1920000003</v>
      </c>
      <c r="BX133" s="208">
        <f t="shared" si="227"/>
        <v>20</v>
      </c>
      <c r="BY133" s="207">
        <f t="shared" si="227"/>
        <v>404302.07999999996</v>
      </c>
      <c r="BZ133" s="101">
        <v>-4.6666666666666679</v>
      </c>
      <c r="CA133" s="101">
        <v>-94337.199999999924</v>
      </c>
      <c r="CB133" s="207">
        <f t="shared" si="227"/>
        <v>24</v>
      </c>
      <c r="CC133" s="207">
        <f t="shared" si="227"/>
        <v>485162.49599999998</v>
      </c>
      <c r="CD133" s="207">
        <f t="shared" si="227"/>
        <v>0</v>
      </c>
      <c r="CE133" s="207">
        <f t="shared" ref="CE133:DE133" si="228">SUM(CE134:CE135)</f>
        <v>0</v>
      </c>
      <c r="CF133" s="207">
        <f t="shared" si="228"/>
        <v>17</v>
      </c>
      <c r="CG133" s="207">
        <f t="shared" si="228"/>
        <v>343656.76799999998</v>
      </c>
      <c r="CH133" s="207">
        <f t="shared" si="228"/>
        <v>0</v>
      </c>
      <c r="CI133" s="207">
        <f t="shared" si="228"/>
        <v>0</v>
      </c>
      <c r="CJ133" s="207">
        <v>0</v>
      </c>
      <c r="CK133" s="207">
        <v>0</v>
      </c>
      <c r="CL133" s="207">
        <f t="shared" si="228"/>
        <v>5</v>
      </c>
      <c r="CM133" s="207">
        <f t="shared" si="228"/>
        <v>101075.51999999999</v>
      </c>
      <c r="CN133" s="207">
        <f t="shared" si="228"/>
        <v>5</v>
      </c>
      <c r="CO133" s="207">
        <f t="shared" si="228"/>
        <v>101075.51999999999</v>
      </c>
      <c r="CP133" s="207">
        <f t="shared" si="228"/>
        <v>0</v>
      </c>
      <c r="CQ133" s="207">
        <f t="shared" si="228"/>
        <v>0</v>
      </c>
      <c r="CR133" s="207">
        <f t="shared" si="228"/>
        <v>5</v>
      </c>
      <c r="CS133" s="207">
        <f t="shared" si="228"/>
        <v>101075.51999999999</v>
      </c>
      <c r="CT133" s="207">
        <f t="shared" si="228"/>
        <v>0</v>
      </c>
      <c r="CU133" s="207">
        <f t="shared" si="228"/>
        <v>0</v>
      </c>
      <c r="CV133" s="207">
        <f t="shared" si="228"/>
        <v>0</v>
      </c>
      <c r="CW133" s="207">
        <f t="shared" si="228"/>
        <v>0</v>
      </c>
      <c r="CX133" s="207">
        <f t="shared" si="228"/>
        <v>0</v>
      </c>
      <c r="CY133" s="207">
        <f t="shared" si="228"/>
        <v>0</v>
      </c>
      <c r="CZ133" s="207">
        <f t="shared" si="228"/>
        <v>0</v>
      </c>
      <c r="DA133" s="207">
        <f t="shared" si="228"/>
        <v>0</v>
      </c>
      <c r="DB133" s="207">
        <f t="shared" si="228"/>
        <v>0</v>
      </c>
      <c r="DC133" s="207">
        <f t="shared" si="228"/>
        <v>0</v>
      </c>
      <c r="DD133" s="207">
        <f t="shared" si="228"/>
        <v>210</v>
      </c>
      <c r="DE133" s="207">
        <f t="shared" si="228"/>
        <v>4465531.6159999995</v>
      </c>
    </row>
    <row r="134" spans="1:109" ht="45" hidden="1" x14ac:dyDescent="0.25">
      <c r="A134" s="23"/>
      <c r="B134" s="23">
        <v>91</v>
      </c>
      <c r="C134" s="108" t="s">
        <v>329</v>
      </c>
      <c r="D134" s="65" t="s">
        <v>330</v>
      </c>
      <c r="E134" s="38">
        <v>13520</v>
      </c>
      <c r="F134" s="39">
        <v>2.31</v>
      </c>
      <c r="G134" s="39"/>
      <c r="H134" s="40">
        <v>1</v>
      </c>
      <c r="I134" s="41"/>
      <c r="J134" s="38">
        <v>1.4</v>
      </c>
      <c r="K134" s="38">
        <v>1.68</v>
      </c>
      <c r="L134" s="38">
        <v>2.23</v>
      </c>
      <c r="M134" s="42">
        <v>2.57</v>
      </c>
      <c r="N134" s="77"/>
      <c r="O134" s="43">
        <f>SUM(N134*$E134*$F134*$H134*$J134*$O$11)</f>
        <v>0</v>
      </c>
      <c r="P134" s="45"/>
      <c r="Q134" s="43">
        <f>SUM(P134*$E134*$F134*$H134*$J134*$Q$11)</f>
        <v>0</v>
      </c>
      <c r="R134" s="45"/>
      <c r="S134" s="44">
        <f>SUM(R134*$E134*$F134*$H134*$J134*$S$11)</f>
        <v>0</v>
      </c>
      <c r="T134" s="45"/>
      <c r="U134" s="43">
        <f>SUM(T134*$E134*$F134*$H134*$J134*$U$11)</f>
        <v>0</v>
      </c>
      <c r="V134" s="45"/>
      <c r="W134" s="43">
        <f>SUM(V134*$E134*$F134*$H134*$J134*$W$11)</f>
        <v>0</v>
      </c>
      <c r="X134" s="45"/>
      <c r="Y134" s="44">
        <f>SUM(X134*$E134*$F134*$H134*$J134*$Y$11)</f>
        <v>0</v>
      </c>
      <c r="Z134" s="78"/>
      <c r="AA134" s="43">
        <f>SUM(Z134*$E134*$F134*$H134*$J134*$AA$11)</f>
        <v>0</v>
      </c>
      <c r="AB134" s="45"/>
      <c r="AC134" s="43">
        <f>SUM(AB134*$E134*$F134*$H134*$J134*$AC$11)</f>
        <v>0</v>
      </c>
      <c r="AD134" s="45"/>
      <c r="AE134" s="43">
        <f>SUM(AD134*$E134*$F134*$H134*$J134*$AE$11)</f>
        <v>0</v>
      </c>
      <c r="AF134" s="43">
        <v>0</v>
      </c>
      <c r="AG134" s="43">
        <v>0</v>
      </c>
      <c r="AH134" s="45"/>
      <c r="AI134" s="43">
        <f>SUM(AH134*$E134*$F134*$H134*$J134*$AI$11)</f>
        <v>0</v>
      </c>
      <c r="AJ134" s="45"/>
      <c r="AK134" s="43">
        <f>AJ134*$E134*$F134*$H134*$K134*$AK$11</f>
        <v>0</v>
      </c>
      <c r="AL134" s="45"/>
      <c r="AM134" s="43">
        <f>AL134*$E134*$F134*$H134*$K134*$AM$11</f>
        <v>0</v>
      </c>
      <c r="AN134" s="78">
        <v>2</v>
      </c>
      <c r="AO134" s="43">
        <f>SUM(AN134*$E134*$F134*$H134*$J134*$AO$11)</f>
        <v>87447.360000000001</v>
      </c>
      <c r="AP134" s="45"/>
      <c r="AQ134" s="44">
        <f>SUM(AP134*$E134*$F134*$H134*$J134*$AQ$11)</f>
        <v>0</v>
      </c>
      <c r="AR134" s="45"/>
      <c r="AS134" s="43">
        <f>SUM(AR134*$E134*$F134*$H134*$J134*$AS$11)</f>
        <v>0</v>
      </c>
      <c r="AT134" s="45"/>
      <c r="AU134" s="43">
        <f>SUM(AT134*$E134*$F134*$H134*$J134*$AU$11)</f>
        <v>0</v>
      </c>
      <c r="AV134" s="45"/>
      <c r="AW134" s="43">
        <f>SUM(AV134*$E134*$F134*$H134*$J134*$AW$11)</f>
        <v>0</v>
      </c>
      <c r="AX134" s="45"/>
      <c r="AY134" s="43">
        <f>SUM(AX134*$E134*$F134*$H134*$J134*$AY$11)</f>
        <v>0</v>
      </c>
      <c r="AZ134" s="45"/>
      <c r="BA134" s="43">
        <f>SUM(AZ134*$E134*$F134*$H134*$J134*$BA$11)</f>
        <v>0</v>
      </c>
      <c r="BB134" s="45"/>
      <c r="BC134" s="43">
        <f>SUM(BB134*$E134*$F134*$H134*$J134*$BC$11)</f>
        <v>0</v>
      </c>
      <c r="BD134" s="45"/>
      <c r="BE134" s="43">
        <f>SUM(BD134*$E134*$F134*$H134*$J134*$BE$11)</f>
        <v>0</v>
      </c>
      <c r="BF134" s="45"/>
      <c r="BG134" s="43">
        <f>SUM(BF134*$E134*$F134*$H134*$J134*$BG$11)</f>
        <v>0</v>
      </c>
      <c r="BH134" s="45"/>
      <c r="BI134" s="43">
        <f>SUM(BH134*$E134*$F134*$H134*$J134*$BI$11)</f>
        <v>0</v>
      </c>
      <c r="BJ134" s="45"/>
      <c r="BK134" s="43">
        <f>SUM(BJ134*$E134*$F134*$H134*$J134*$BK$11)</f>
        <v>0</v>
      </c>
      <c r="BL134" s="45"/>
      <c r="BM134" s="43">
        <f>SUM(BL134*$E134*$F134*$H134*$J134*$BM$11)</f>
        <v>0</v>
      </c>
      <c r="BN134" s="45"/>
      <c r="BO134" s="43">
        <f>BN134*$E134*$F134*$H134*$K134*$BO$11</f>
        <v>0</v>
      </c>
      <c r="BP134" s="45"/>
      <c r="BQ134" s="43">
        <f>BP134*$E134*$F134*$H134*$K134*$BQ$11</f>
        <v>0</v>
      </c>
      <c r="BR134" s="86"/>
      <c r="BS134" s="43">
        <f>BR134*$E134*$F134*$H134*$K134*$BS$11</f>
        <v>0</v>
      </c>
      <c r="BT134" s="45"/>
      <c r="BU134" s="43">
        <f>BT134*$E134*$F134*$H134*$K134*$BU$11</f>
        <v>0</v>
      </c>
      <c r="BV134" s="44">
        <v>13</v>
      </c>
      <c r="BW134" s="43">
        <f>BV134*$E134*$F134*$H134*$K134*$BW$11</f>
        <v>682089.40800000005</v>
      </c>
      <c r="BX134" s="72"/>
      <c r="BY134" s="43">
        <f>BX134*$E134*$F134*$H134*$K134*$BY$11</f>
        <v>0</v>
      </c>
      <c r="BZ134" s="47">
        <v>0</v>
      </c>
      <c r="CA134" s="47">
        <v>0</v>
      </c>
      <c r="CB134" s="45"/>
      <c r="CC134" s="43">
        <f>CB134*$E134*$F134*$H134*$K134*$CC$11</f>
        <v>0</v>
      </c>
      <c r="CD134" s="45"/>
      <c r="CE134" s="43">
        <f>CD134*$E134*$F134*$H134*$K134*$CE$11</f>
        <v>0</v>
      </c>
      <c r="CF134" s="85"/>
      <c r="CG134" s="43">
        <f>CF134*$E134*$F134*$H134*$K134*$CG$11</f>
        <v>0</v>
      </c>
      <c r="CH134" s="45"/>
      <c r="CI134" s="43">
        <f>CH134*$E134*$F134*$H134*$K134*$CI$11</f>
        <v>0</v>
      </c>
      <c r="CJ134" s="43">
        <v>0</v>
      </c>
      <c r="CK134" s="43">
        <v>0</v>
      </c>
      <c r="CL134" s="45"/>
      <c r="CM134" s="43">
        <f>CL134*$E134*$F134*$H134*$K134*$CM$11</f>
        <v>0</v>
      </c>
      <c r="CN134" s="45"/>
      <c r="CO134" s="43">
        <f>CN134*$E134*$F134*$H134*$K134*$CO$11</f>
        <v>0</v>
      </c>
      <c r="CP134" s="45"/>
      <c r="CQ134" s="43">
        <f>CP134*$E134*$F134*$H134*$K134*$CQ$11</f>
        <v>0</v>
      </c>
      <c r="CR134" s="45"/>
      <c r="CS134" s="43">
        <f>CR134*$E134*$F134*$H134*$K134*$CS$11</f>
        <v>0</v>
      </c>
      <c r="CT134" s="45"/>
      <c r="CU134" s="43">
        <f>CT134*$E134*$F134*$H134*$K134*$CU$11</f>
        <v>0</v>
      </c>
      <c r="CV134" s="45"/>
      <c r="CW134" s="43">
        <f>CV134*$E134*$F134*$H134*$L134*$CW$11</f>
        <v>0</v>
      </c>
      <c r="CX134" s="45"/>
      <c r="CY134" s="43">
        <f>CX134*$E134*$F134*$H134*$M134*$CY$11</f>
        <v>0</v>
      </c>
      <c r="CZ134" s="44"/>
      <c r="DA134" s="43">
        <f>CZ134*E134*F134*H134</f>
        <v>0</v>
      </c>
      <c r="DB134" s="44"/>
      <c r="DC134" s="43"/>
      <c r="DD134" s="49">
        <f>SUM(P134+N134+Z134+R134+T134+AB134+X134+V134+AD134+AJ134+AH134+AL134+AN134+AR134+BN134+BT134+AP134+BB134+BD134+CH134+CL134+CF134+CN134+CP134+BX134+CB134+AT134+AV134+AX134+AZ134+BP134+BR134+BV134+BF134+BH134+BJ134+BL134+CD134+CR134+CT134+CV134+CX134+CZ134+DB134)</f>
        <v>15</v>
      </c>
      <c r="DE134" s="49">
        <f>SUM(Q134+O134+AA134+S134+U134+AC134+Y134+W134+AE134+AK134+AI134+AM134+AO134+AS134+BO134+BU134+AQ134+BC134+BE134+CI134+CM134+CG134+CO134+CQ134+BY134+CC134+AU134+AW134+AY134+BA134+BQ134+BS134+BW134+BG134+BI134+BK134+BM134+CE134+CS134+CU134+CW134+CY134+DA134+DC134)</f>
        <v>769536.76800000004</v>
      </c>
    </row>
    <row r="135" spans="1:109" s="20" customFormat="1" ht="15.75" x14ac:dyDescent="0.25">
      <c r="A135" s="35"/>
      <c r="B135" s="35">
        <v>92</v>
      </c>
      <c r="C135" s="108" t="s">
        <v>331</v>
      </c>
      <c r="D135" s="65" t="s">
        <v>332</v>
      </c>
      <c r="E135" s="38">
        <v>13520</v>
      </c>
      <c r="F135" s="76">
        <v>0.89</v>
      </c>
      <c r="G135" s="76"/>
      <c r="H135" s="83">
        <v>1</v>
      </c>
      <c r="I135" s="84"/>
      <c r="J135" s="38">
        <v>1.4</v>
      </c>
      <c r="K135" s="38">
        <v>1.68</v>
      </c>
      <c r="L135" s="38">
        <v>2.23</v>
      </c>
      <c r="M135" s="42">
        <v>2.57</v>
      </c>
      <c r="N135" s="77"/>
      <c r="O135" s="43">
        <f>SUM(N135*$E135*$F135*$H135*$J135*$O$11)</f>
        <v>0</v>
      </c>
      <c r="P135" s="45"/>
      <c r="Q135" s="43">
        <f>SUM(P135*$E135*$F135*$H135*$J135*$Q$11)</f>
        <v>0</v>
      </c>
      <c r="R135" s="45"/>
      <c r="S135" s="44">
        <f>SUM(R135*$E135*$F135*$H135*$J135*$S$11)</f>
        <v>0</v>
      </c>
      <c r="T135" s="45"/>
      <c r="U135" s="43">
        <f>SUM(T135*$E135*$F135*$H135*$J135*$U$11)</f>
        <v>0</v>
      </c>
      <c r="V135" s="45"/>
      <c r="W135" s="43">
        <f>SUM(V135*$E135*$F135*$H135*$J135*$W$11)</f>
        <v>0</v>
      </c>
      <c r="X135" s="45"/>
      <c r="Y135" s="44">
        <f>SUM(X135*$E135*$F135*$H135*$J135*$Y$11)</f>
        <v>0</v>
      </c>
      <c r="Z135" s="78"/>
      <c r="AA135" s="43">
        <f>SUM(Z135*$E135*$F135*$H135*$J135*$AA$11)</f>
        <v>0</v>
      </c>
      <c r="AB135" s="45"/>
      <c r="AC135" s="43">
        <f>SUM(AB135*$E135*$F135*$H135*$J135*$AC$11)</f>
        <v>0</v>
      </c>
      <c r="AD135" s="45"/>
      <c r="AE135" s="43">
        <f>SUM(AD135*$E135*$F135*$H135*$J135*$AE$11)</f>
        <v>0</v>
      </c>
      <c r="AF135" s="43">
        <v>0</v>
      </c>
      <c r="AG135" s="43">
        <v>0</v>
      </c>
      <c r="AH135" s="45"/>
      <c r="AI135" s="43">
        <f>SUM(AH135*$E135*$F135*$H135*$J135*$AI$11)</f>
        <v>0</v>
      </c>
      <c r="AJ135" s="45"/>
      <c r="AK135" s="43">
        <f>AJ135*$E135*$F135*$H135*$K135*$AK$11</f>
        <v>0</v>
      </c>
      <c r="AL135" s="45"/>
      <c r="AM135" s="43">
        <f>AL135*$E135*$F135*$H135*$K135*$AM$11</f>
        <v>0</v>
      </c>
      <c r="AN135" s="78">
        <v>30</v>
      </c>
      <c r="AO135" s="43">
        <f>SUM(AN135*$E135*$F135*$H135*$J135*$AO$11)</f>
        <v>505377.6</v>
      </c>
      <c r="AP135" s="45"/>
      <c r="AQ135" s="44">
        <f>SUM(AP135*$E135*$F135*$H135*$J135*$AQ$11)</f>
        <v>0</v>
      </c>
      <c r="AR135" s="45"/>
      <c r="AS135" s="43">
        <f>SUM(AR135*$E135*$F135*$H135*$J135*$AS$11)</f>
        <v>0</v>
      </c>
      <c r="AT135" s="45"/>
      <c r="AU135" s="43">
        <f>SUM(AT135*$E135*$F135*$H135*$J135*$AU$11)</f>
        <v>0</v>
      </c>
      <c r="AV135" s="45"/>
      <c r="AW135" s="43">
        <f>SUM(AV135*$E135*$F135*$H135*$J135*$AW$11)</f>
        <v>0</v>
      </c>
      <c r="AX135" s="45"/>
      <c r="AY135" s="43">
        <f>SUM(AX135*$E135*$F135*$H135*$J135*$AY$11)</f>
        <v>0</v>
      </c>
      <c r="AZ135" s="45"/>
      <c r="BA135" s="43">
        <f>SUM(AZ135*$E135*$F135*$H135*$J135*$BA$11)</f>
        <v>0</v>
      </c>
      <c r="BB135" s="45"/>
      <c r="BC135" s="43">
        <f>SUM(BB135*$E135*$F135*$H135*$J135*$BC$11)</f>
        <v>0</v>
      </c>
      <c r="BD135" s="45">
        <v>24</v>
      </c>
      <c r="BE135" s="43">
        <f>SUM(BD135*$E135*$F135*$H135*$J135*$BE$11)</f>
        <v>404302.08000000002</v>
      </c>
      <c r="BF135" s="45"/>
      <c r="BG135" s="43">
        <f>SUM(BF135*$E135*$F135*$H135*$J135*$BG$11)</f>
        <v>0</v>
      </c>
      <c r="BH135" s="45"/>
      <c r="BI135" s="43">
        <f>SUM(BH135*$E135*$F135*$H135*$J135*$BI$11)</f>
        <v>0</v>
      </c>
      <c r="BJ135" s="45"/>
      <c r="BK135" s="43">
        <f>SUM(BJ135*$E135*$F135*$H135*$J135*$BK$11)</f>
        <v>0</v>
      </c>
      <c r="BL135" s="45">
        <v>19</v>
      </c>
      <c r="BM135" s="43">
        <f>SUM(BL135*$E135*$F135*$H135*$J135*$BM$11)</f>
        <v>320072.48</v>
      </c>
      <c r="BN135" s="45"/>
      <c r="BO135" s="43">
        <f>BN135*$E135*$F135*$H135*$K135*$BO$11</f>
        <v>0</v>
      </c>
      <c r="BP135" s="45"/>
      <c r="BQ135" s="43">
        <f>BP135*$E135*$F135*$H135*$K135*$BQ$11</f>
        <v>0</v>
      </c>
      <c r="BR135" s="86"/>
      <c r="BS135" s="43">
        <f>BR135*$E135*$F135*$H135*$K135*$BS$11</f>
        <v>0</v>
      </c>
      <c r="BT135" s="85"/>
      <c r="BU135" s="43">
        <f>BT135*$E135*$F135*$H135*$K135*$BU$11</f>
        <v>0</v>
      </c>
      <c r="BV135" s="44">
        <v>46</v>
      </c>
      <c r="BW135" s="43">
        <f>BV135*$E135*$F135*$H135*$K135*$BW$11</f>
        <v>929894.7840000001</v>
      </c>
      <c r="BX135" s="46">
        <v>20</v>
      </c>
      <c r="BY135" s="43">
        <f>BX135*$E135*$F135*$H135*$K135*$BY$11</f>
        <v>404302.07999999996</v>
      </c>
      <c r="BZ135" s="47">
        <v>-4.6666666666666679</v>
      </c>
      <c r="CA135" s="47">
        <v>-94337.199999999924</v>
      </c>
      <c r="CB135" s="45">
        <v>24</v>
      </c>
      <c r="CC135" s="43">
        <f>CB135*$E135*$F135*$H135*$K135*$CC$11</f>
        <v>485162.49599999998</v>
      </c>
      <c r="CD135" s="45"/>
      <c r="CE135" s="43">
        <f>CD135*$E135*$F135*$H135*$K135*$CE$11</f>
        <v>0</v>
      </c>
      <c r="CF135" s="85">
        <v>17</v>
      </c>
      <c r="CG135" s="43">
        <f>CF135*$E135*$F135*$H135*$K135*$CG$11</f>
        <v>343656.76799999998</v>
      </c>
      <c r="CH135" s="45"/>
      <c r="CI135" s="43">
        <f>CH135*$E135*$F135*$H135*$K135*$CI$11</f>
        <v>0</v>
      </c>
      <c r="CJ135" s="43">
        <v>0</v>
      </c>
      <c r="CK135" s="43">
        <v>0</v>
      </c>
      <c r="CL135" s="45">
        <v>5</v>
      </c>
      <c r="CM135" s="43">
        <f>CL135*$E135*$F135*$H135*$K135*$CM$11</f>
        <v>101075.51999999999</v>
      </c>
      <c r="CN135" s="45">
        <v>5</v>
      </c>
      <c r="CO135" s="43">
        <f>CN135*$E135*$F135*$H135*$K135*$CO$11</f>
        <v>101075.51999999999</v>
      </c>
      <c r="CP135" s="45"/>
      <c r="CQ135" s="43">
        <f>CP135*$E135*$F135*$H135*$K135*$CQ$11</f>
        <v>0</v>
      </c>
      <c r="CR135" s="45">
        <v>5</v>
      </c>
      <c r="CS135" s="43">
        <f>CR135*$E135*$F135*$H135*$K135*$CS$11</f>
        <v>101075.51999999999</v>
      </c>
      <c r="CT135" s="45"/>
      <c r="CU135" s="43">
        <f>CT135*$E135*$F135*$H135*$K135*$CU$11</f>
        <v>0</v>
      </c>
      <c r="CV135" s="85"/>
      <c r="CW135" s="43">
        <f>CV135*$E135*$F135*$H135*$L135*$CW$11</f>
        <v>0</v>
      </c>
      <c r="CX135" s="85"/>
      <c r="CY135" s="43">
        <f>CX135*$E135*$F135*$H135*$M135*$CY$11</f>
        <v>0</v>
      </c>
      <c r="CZ135" s="44"/>
      <c r="DA135" s="43">
        <f>CZ135*E135*F135*H135</f>
        <v>0</v>
      </c>
      <c r="DB135" s="44"/>
      <c r="DC135" s="43"/>
      <c r="DD135" s="49">
        <f>SUM(P135+N135+Z135+R135+T135+AB135+X135+V135+AD135+AJ135+AH135+AL135+AN135+AR135+BN135+BT135+AP135+BB135+BD135+CH135+CL135+CF135+CN135+CP135+BX135+CB135+AT135+AV135+AX135+AZ135+BP135+BR135+BV135+BF135+BH135+BJ135+BL135+CD135+CR135+CT135+CV135+CX135+CZ135+DB135)</f>
        <v>195</v>
      </c>
      <c r="DE135" s="49">
        <f>SUM(Q135+O135+AA135+S135+U135+AC135+Y135+W135+AE135+AK135+AI135+AM135+AO135+AS135+BO135+BU135+AQ135+BC135+BE135+CI135+CM135+CG135+CO135+CQ135+BY135+CC135+AU135+AW135+AY135+BA135+BQ135+BS135+BW135+BG135+BI135+BK135+BM135+CE135+CS135+CU135+CW135+CY135+DA135+DC135)</f>
        <v>3695994.8479999998</v>
      </c>
    </row>
    <row r="136" spans="1:109" ht="15.75" x14ac:dyDescent="0.25">
      <c r="A136" s="23">
        <v>23</v>
      </c>
      <c r="B136" s="23"/>
      <c r="C136" s="74"/>
      <c r="D136" s="177" t="s">
        <v>333</v>
      </c>
      <c r="E136" s="38">
        <v>13520</v>
      </c>
      <c r="F136" s="206">
        <v>0.9</v>
      </c>
      <c r="G136" s="206"/>
      <c r="H136" s="26">
        <v>1</v>
      </c>
      <c r="I136" s="75"/>
      <c r="J136" s="38">
        <v>1.4</v>
      </c>
      <c r="K136" s="38">
        <v>1.68</v>
      </c>
      <c r="L136" s="38">
        <v>2.23</v>
      </c>
      <c r="M136" s="42">
        <v>2.57</v>
      </c>
      <c r="N136" s="207">
        <f>N137</f>
        <v>0</v>
      </c>
      <c r="O136" s="207">
        <f t="shared" ref="O136:CD136" si="229">O137</f>
        <v>0</v>
      </c>
      <c r="P136" s="207">
        <f t="shared" si="229"/>
        <v>0</v>
      </c>
      <c r="Q136" s="207">
        <f t="shared" si="229"/>
        <v>0</v>
      </c>
      <c r="R136" s="207">
        <f t="shared" si="229"/>
        <v>0</v>
      </c>
      <c r="S136" s="207">
        <f t="shared" si="229"/>
        <v>0</v>
      </c>
      <c r="T136" s="207">
        <f t="shared" si="229"/>
        <v>0</v>
      </c>
      <c r="U136" s="207">
        <f t="shared" si="229"/>
        <v>0</v>
      </c>
      <c r="V136" s="207">
        <f t="shared" si="229"/>
        <v>0</v>
      </c>
      <c r="W136" s="207">
        <f t="shared" si="229"/>
        <v>0</v>
      </c>
      <c r="X136" s="207">
        <f t="shared" si="229"/>
        <v>0</v>
      </c>
      <c r="Y136" s="207">
        <f t="shared" si="229"/>
        <v>0</v>
      </c>
      <c r="Z136" s="207">
        <f t="shared" si="229"/>
        <v>0</v>
      </c>
      <c r="AA136" s="207">
        <f t="shared" si="229"/>
        <v>0</v>
      </c>
      <c r="AB136" s="207">
        <f t="shared" si="229"/>
        <v>0</v>
      </c>
      <c r="AC136" s="207">
        <f t="shared" si="229"/>
        <v>0</v>
      </c>
      <c r="AD136" s="207">
        <f t="shared" si="229"/>
        <v>0</v>
      </c>
      <c r="AE136" s="207">
        <f t="shared" si="229"/>
        <v>0</v>
      </c>
      <c r="AF136" s="207">
        <v>0</v>
      </c>
      <c r="AG136" s="207">
        <v>0</v>
      </c>
      <c r="AH136" s="207">
        <f t="shared" si="229"/>
        <v>31</v>
      </c>
      <c r="AI136" s="207">
        <f t="shared" si="229"/>
        <v>528091.19999999995</v>
      </c>
      <c r="AJ136" s="207">
        <f t="shared" si="229"/>
        <v>0</v>
      </c>
      <c r="AK136" s="207">
        <f t="shared" si="229"/>
        <v>0</v>
      </c>
      <c r="AL136" s="207">
        <f t="shared" si="229"/>
        <v>22</v>
      </c>
      <c r="AM136" s="207">
        <f t="shared" si="229"/>
        <v>449729.27999999997</v>
      </c>
      <c r="AN136" s="207">
        <f t="shared" si="229"/>
        <v>19</v>
      </c>
      <c r="AO136" s="207">
        <f t="shared" si="229"/>
        <v>323668.8</v>
      </c>
      <c r="AP136" s="207">
        <f t="shared" si="229"/>
        <v>0</v>
      </c>
      <c r="AQ136" s="207">
        <f t="shared" si="229"/>
        <v>0</v>
      </c>
      <c r="AR136" s="207">
        <f t="shared" si="229"/>
        <v>0</v>
      </c>
      <c r="AS136" s="207">
        <f t="shared" si="229"/>
        <v>0</v>
      </c>
      <c r="AT136" s="207">
        <f t="shared" si="229"/>
        <v>230</v>
      </c>
      <c r="AU136" s="207">
        <f t="shared" si="229"/>
        <v>3918095.9999999995</v>
      </c>
      <c r="AV136" s="207">
        <f t="shared" si="229"/>
        <v>0</v>
      </c>
      <c r="AW136" s="207">
        <f t="shared" si="229"/>
        <v>0</v>
      </c>
      <c r="AX136" s="207">
        <f t="shared" si="229"/>
        <v>0</v>
      </c>
      <c r="AY136" s="207">
        <f t="shared" si="229"/>
        <v>0</v>
      </c>
      <c r="AZ136" s="207">
        <f t="shared" si="229"/>
        <v>0</v>
      </c>
      <c r="BA136" s="207">
        <f t="shared" si="229"/>
        <v>0</v>
      </c>
      <c r="BB136" s="207">
        <f t="shared" si="229"/>
        <v>0</v>
      </c>
      <c r="BC136" s="207">
        <f t="shared" si="229"/>
        <v>0</v>
      </c>
      <c r="BD136" s="207">
        <f t="shared" si="229"/>
        <v>46</v>
      </c>
      <c r="BE136" s="207">
        <f t="shared" si="229"/>
        <v>783619.2</v>
      </c>
      <c r="BF136" s="207">
        <f t="shared" si="229"/>
        <v>2</v>
      </c>
      <c r="BG136" s="207">
        <f t="shared" si="229"/>
        <v>34070.400000000001</v>
      </c>
      <c r="BH136" s="207">
        <f t="shared" si="229"/>
        <v>0</v>
      </c>
      <c r="BI136" s="207">
        <f t="shared" si="229"/>
        <v>0</v>
      </c>
      <c r="BJ136" s="207">
        <f t="shared" si="229"/>
        <v>0</v>
      </c>
      <c r="BK136" s="207">
        <f t="shared" si="229"/>
        <v>0</v>
      </c>
      <c r="BL136" s="207">
        <f t="shared" si="229"/>
        <v>300</v>
      </c>
      <c r="BM136" s="207">
        <f t="shared" si="229"/>
        <v>5110560</v>
      </c>
      <c r="BN136" s="207">
        <f t="shared" si="229"/>
        <v>0</v>
      </c>
      <c r="BO136" s="207">
        <f t="shared" si="229"/>
        <v>0</v>
      </c>
      <c r="BP136" s="207">
        <f t="shared" si="229"/>
        <v>0</v>
      </c>
      <c r="BQ136" s="207">
        <f t="shared" si="229"/>
        <v>0</v>
      </c>
      <c r="BR136" s="207">
        <f t="shared" si="229"/>
        <v>0</v>
      </c>
      <c r="BS136" s="207">
        <f t="shared" si="229"/>
        <v>0</v>
      </c>
      <c r="BT136" s="207">
        <f t="shared" si="229"/>
        <v>0</v>
      </c>
      <c r="BU136" s="207">
        <f t="shared" si="229"/>
        <v>0</v>
      </c>
      <c r="BV136" s="207">
        <f t="shared" si="229"/>
        <v>0</v>
      </c>
      <c r="BW136" s="207">
        <f t="shared" si="229"/>
        <v>0</v>
      </c>
      <c r="BX136" s="208">
        <f t="shared" si="229"/>
        <v>61</v>
      </c>
      <c r="BY136" s="207">
        <f t="shared" si="229"/>
        <v>1246976.6399999999</v>
      </c>
      <c r="BZ136" s="101">
        <v>-2.8333333333333286</v>
      </c>
      <c r="CA136" s="101">
        <v>-57919.680000000168</v>
      </c>
      <c r="CB136" s="207">
        <f t="shared" si="229"/>
        <v>168</v>
      </c>
      <c r="CC136" s="207">
        <f t="shared" si="229"/>
        <v>3434296.32</v>
      </c>
      <c r="CD136" s="207">
        <f t="shared" si="229"/>
        <v>0</v>
      </c>
      <c r="CE136" s="207">
        <f t="shared" ref="CE136:DE136" si="230">CE137</f>
        <v>0</v>
      </c>
      <c r="CF136" s="207">
        <f t="shared" si="230"/>
        <v>9</v>
      </c>
      <c r="CG136" s="207">
        <f t="shared" si="230"/>
        <v>183980.16</v>
      </c>
      <c r="CH136" s="207">
        <f t="shared" si="230"/>
        <v>0</v>
      </c>
      <c r="CI136" s="207">
        <f t="shared" si="230"/>
        <v>0</v>
      </c>
      <c r="CJ136" s="207">
        <v>0</v>
      </c>
      <c r="CK136" s="207">
        <v>0</v>
      </c>
      <c r="CL136" s="207">
        <f t="shared" si="230"/>
        <v>9</v>
      </c>
      <c r="CM136" s="207">
        <f t="shared" si="230"/>
        <v>183980.16</v>
      </c>
      <c r="CN136" s="207">
        <f t="shared" si="230"/>
        <v>82</v>
      </c>
      <c r="CO136" s="207">
        <f t="shared" si="230"/>
        <v>1676263.68</v>
      </c>
      <c r="CP136" s="207">
        <f t="shared" si="230"/>
        <v>0</v>
      </c>
      <c r="CQ136" s="207">
        <f t="shared" si="230"/>
        <v>0</v>
      </c>
      <c r="CR136" s="207">
        <f t="shared" si="230"/>
        <v>29</v>
      </c>
      <c r="CS136" s="207">
        <f t="shared" si="230"/>
        <v>592824.96</v>
      </c>
      <c r="CT136" s="207">
        <f t="shared" si="230"/>
        <v>10</v>
      </c>
      <c r="CU136" s="207">
        <f t="shared" si="230"/>
        <v>204422.39999999999</v>
      </c>
      <c r="CV136" s="207">
        <f t="shared" si="230"/>
        <v>55</v>
      </c>
      <c r="CW136" s="207">
        <f t="shared" si="230"/>
        <v>1492405.2</v>
      </c>
      <c r="CX136" s="207">
        <f t="shared" si="230"/>
        <v>20</v>
      </c>
      <c r="CY136" s="207">
        <f t="shared" si="230"/>
        <v>625435.19999999995</v>
      </c>
      <c r="CZ136" s="207">
        <f t="shared" si="230"/>
        <v>0</v>
      </c>
      <c r="DA136" s="207">
        <f t="shared" si="230"/>
        <v>0</v>
      </c>
      <c r="DB136" s="207">
        <f t="shared" si="230"/>
        <v>0</v>
      </c>
      <c r="DC136" s="207">
        <f t="shared" si="230"/>
        <v>0</v>
      </c>
      <c r="DD136" s="207">
        <f t="shared" si="230"/>
        <v>1093</v>
      </c>
      <c r="DE136" s="207">
        <f t="shared" si="230"/>
        <v>20788419.599999998</v>
      </c>
    </row>
    <row r="137" spans="1:109" ht="15.75" x14ac:dyDescent="0.25">
      <c r="A137" s="23"/>
      <c r="B137" s="23">
        <v>93</v>
      </c>
      <c r="C137" s="108" t="s">
        <v>334</v>
      </c>
      <c r="D137" s="37" t="s">
        <v>335</v>
      </c>
      <c r="E137" s="38">
        <v>13520</v>
      </c>
      <c r="F137" s="39">
        <v>0.9</v>
      </c>
      <c r="G137" s="39"/>
      <c r="H137" s="40">
        <v>1</v>
      </c>
      <c r="I137" s="41"/>
      <c r="J137" s="38">
        <v>1.4</v>
      </c>
      <c r="K137" s="38">
        <v>1.68</v>
      </c>
      <c r="L137" s="38">
        <v>2.23</v>
      </c>
      <c r="M137" s="42">
        <v>2.57</v>
      </c>
      <c r="N137" s="77"/>
      <c r="O137" s="43">
        <f>SUM(N137*$E137*$F137*$H137*$J137*$O$11)</f>
        <v>0</v>
      </c>
      <c r="P137" s="45"/>
      <c r="Q137" s="43">
        <f>SUM(P137*$E137*$F137*$H137*$J137*$Q$11)</f>
        <v>0</v>
      </c>
      <c r="R137" s="45"/>
      <c r="S137" s="44">
        <f>SUM(R137*$E137*$F137*$H137*$J137*$S$11)</f>
        <v>0</v>
      </c>
      <c r="T137" s="45"/>
      <c r="U137" s="43">
        <f>SUM(T137*$E137*$F137*$H137*$J137*$U$11)</f>
        <v>0</v>
      </c>
      <c r="V137" s="45"/>
      <c r="W137" s="43">
        <f>SUM(V137*$E137*$F137*$H137*$J137*$W$11)</f>
        <v>0</v>
      </c>
      <c r="X137" s="45"/>
      <c r="Y137" s="44">
        <f>SUM(X137*$E137*$F137*$H137*$J137*$Y$11)</f>
        <v>0</v>
      </c>
      <c r="Z137" s="78"/>
      <c r="AA137" s="43">
        <f>SUM(Z137*$E137*$F137*$H137*$J137*$AA$11)</f>
        <v>0</v>
      </c>
      <c r="AB137" s="44"/>
      <c r="AC137" s="43">
        <f>SUM(AB137*$E137*$F137*$H137*$J137*$AC$11)</f>
        <v>0</v>
      </c>
      <c r="AD137" s="45"/>
      <c r="AE137" s="43">
        <f>SUM(AD137*$E137*$F137*$H137*$J137*$AE$11)</f>
        <v>0</v>
      </c>
      <c r="AF137" s="43">
        <v>0</v>
      </c>
      <c r="AG137" s="43">
        <v>0</v>
      </c>
      <c r="AH137" s="45">
        <v>31</v>
      </c>
      <c r="AI137" s="43">
        <f>SUM(AH137*$E137*$F137*$H137*$J137*$AI$11)</f>
        <v>528091.19999999995</v>
      </c>
      <c r="AJ137" s="45"/>
      <c r="AK137" s="43">
        <f>AJ137*$E137*$F137*$H137*$K137*$AK$11</f>
        <v>0</v>
      </c>
      <c r="AL137" s="85">
        <v>22</v>
      </c>
      <c r="AM137" s="43">
        <f>AL137*$E137*$F137*$H137*$K137*$AM$11</f>
        <v>449729.27999999997</v>
      </c>
      <c r="AN137" s="78">
        <v>19</v>
      </c>
      <c r="AO137" s="43">
        <f>SUM(AN137*$E137*$F137*$H137*$J137*$AO$11)</f>
        <v>323668.8</v>
      </c>
      <c r="AP137" s="45"/>
      <c r="AQ137" s="44">
        <f>SUM(AP137*$E137*$F137*$H137*$J137*$AQ$11)</f>
        <v>0</v>
      </c>
      <c r="AR137" s="45"/>
      <c r="AS137" s="43">
        <f>SUM(AR137*$E137*$F137*$H137*$J137*$AS$11)</f>
        <v>0</v>
      </c>
      <c r="AT137" s="45">
        <v>230</v>
      </c>
      <c r="AU137" s="43">
        <f>SUM(AT137*$E137*$F137*$H137*$J137*$AU$11)</f>
        <v>3918095.9999999995</v>
      </c>
      <c r="AV137" s="45"/>
      <c r="AW137" s="43">
        <f>SUM(AV137*$E137*$F137*$H137*$J137*$AW$11)</f>
        <v>0</v>
      </c>
      <c r="AX137" s="45"/>
      <c r="AY137" s="43">
        <f>SUM(AX137*$E137*$F137*$H137*$J137*$AY$11)</f>
        <v>0</v>
      </c>
      <c r="AZ137" s="45"/>
      <c r="BA137" s="43">
        <f>SUM(AZ137*$E137*$F137*$H137*$J137*$BA$11)</f>
        <v>0</v>
      </c>
      <c r="BB137" s="45"/>
      <c r="BC137" s="43">
        <f>SUM(BB137*$E137*$F137*$H137*$J137*$BC$11)</f>
        <v>0</v>
      </c>
      <c r="BD137" s="45">
        <v>46</v>
      </c>
      <c r="BE137" s="43">
        <f>SUM(BD137*$E137*$F137*$H137*$J137*$BE$11)</f>
        <v>783619.2</v>
      </c>
      <c r="BF137" s="45">
        <v>2</v>
      </c>
      <c r="BG137" s="43">
        <f>SUM(BF137*$E137*$F137*$H137*$J137*$BG$11)</f>
        <v>34070.400000000001</v>
      </c>
      <c r="BH137" s="45"/>
      <c r="BI137" s="43">
        <f>SUM(BH137*$E137*$F137*$H137*$J137*$BI$11)</f>
        <v>0</v>
      </c>
      <c r="BJ137" s="45"/>
      <c r="BK137" s="43">
        <f>SUM(BJ137*$E137*$F137*$H137*$J137*$BK$11)</f>
        <v>0</v>
      </c>
      <c r="BL137" s="45">
        <v>300</v>
      </c>
      <c r="BM137" s="43">
        <f>SUM(BL137*$E137*$F137*$H137*$J137*$BM$11)</f>
        <v>5110560</v>
      </c>
      <c r="BN137" s="45"/>
      <c r="BO137" s="43">
        <f>BN137*$E137*$F137*$H137*$K137*$BO$11</f>
        <v>0</v>
      </c>
      <c r="BP137" s="45"/>
      <c r="BQ137" s="43">
        <f>BP137*$E137*$F137*$H137*$K137*$BQ$11</f>
        <v>0</v>
      </c>
      <c r="BR137" s="86"/>
      <c r="BS137" s="43">
        <f>BR137*$E137*$F137*$H137*$K137*$BS$11</f>
        <v>0</v>
      </c>
      <c r="BT137" s="85"/>
      <c r="BU137" s="43">
        <f>BT137*$E137*$F137*$H137*$K137*$BU$11</f>
        <v>0</v>
      </c>
      <c r="BV137" s="85"/>
      <c r="BW137" s="43">
        <f>BV137*$E137*$F137*$H137*$K137*$BW$11</f>
        <v>0</v>
      </c>
      <c r="BX137" s="46">
        <f>71-10</f>
        <v>61</v>
      </c>
      <c r="BY137" s="43">
        <f>BX137*$E137*$F137*$H137*$K137*$BY$11</f>
        <v>1246976.6399999999</v>
      </c>
      <c r="BZ137" s="47">
        <v>-2.8333333333333286</v>
      </c>
      <c r="CA137" s="47">
        <v>-57919.680000000168</v>
      </c>
      <c r="CB137" s="45">
        <v>168</v>
      </c>
      <c r="CC137" s="43">
        <f>CB137*$E137*$F137*$H137*$K137*$CC$11</f>
        <v>3434296.32</v>
      </c>
      <c r="CD137" s="85"/>
      <c r="CE137" s="43">
        <f>CD137*$E137*$F137*$H137*$K137*$CE$11</f>
        <v>0</v>
      </c>
      <c r="CF137" s="85">
        <v>9</v>
      </c>
      <c r="CG137" s="43">
        <f>CF137*$E137*$F137*$H137*$K137*$CG$11</f>
        <v>183980.16</v>
      </c>
      <c r="CH137" s="45"/>
      <c r="CI137" s="43">
        <f>CH137*$E137*$F137*$H137*$K137*$CI$11</f>
        <v>0</v>
      </c>
      <c r="CJ137" s="43">
        <v>0</v>
      </c>
      <c r="CK137" s="43">
        <v>0</v>
      </c>
      <c r="CL137" s="45">
        <v>9</v>
      </c>
      <c r="CM137" s="43">
        <f>CL137*$E137*$F137*$H137*$K137*$CM$11</f>
        <v>183980.16</v>
      </c>
      <c r="CN137" s="85">
        <v>82</v>
      </c>
      <c r="CO137" s="43">
        <f>CN137*$E137*$F137*$H137*$K137*$CO$11</f>
        <v>1676263.68</v>
      </c>
      <c r="CP137" s="85"/>
      <c r="CQ137" s="43">
        <f>CP137*$E137*$F137*$H137*$K137*$CQ$11</f>
        <v>0</v>
      </c>
      <c r="CR137" s="45">
        <v>29</v>
      </c>
      <c r="CS137" s="43">
        <f>CR137*$E137*$F137*$H137*$K137*$CS$11</f>
        <v>592824.96</v>
      </c>
      <c r="CT137" s="45">
        <v>10</v>
      </c>
      <c r="CU137" s="43">
        <f>CT137*$E137*$F137*$H137*$K137*$CU$11</f>
        <v>204422.39999999999</v>
      </c>
      <c r="CV137" s="85">
        <v>55</v>
      </c>
      <c r="CW137" s="43">
        <f>CV137*$E137*$F137*$H137*$L137*$CW$11</f>
        <v>1492405.2</v>
      </c>
      <c r="CX137" s="85">
        <v>20</v>
      </c>
      <c r="CY137" s="43">
        <f>CX137*$E137*$F137*$H137*$M137*$CY$11</f>
        <v>625435.19999999995</v>
      </c>
      <c r="CZ137" s="44"/>
      <c r="DA137" s="43">
        <f>CZ137*E137*F137*H137</f>
        <v>0</v>
      </c>
      <c r="DB137" s="44"/>
      <c r="DC137" s="43"/>
      <c r="DD137" s="49">
        <f>SUM(P137+N137+Z137+R137+T137+AB137+X137+V137+AD137+AJ137+AH137+AL137+AN137+AR137+BN137+BT137+AP137+BB137+BD137+CH137+CL137+CF137+CN137+CP137+BX137+CB137+AT137+AV137+AX137+AZ137+BP137+BR137+BV137+BF137+BH137+BJ137+BL137+CD137+CR137+CT137+CV137+CX137+CZ137+DB137)</f>
        <v>1093</v>
      </c>
      <c r="DE137" s="49">
        <f>SUM(Q137+O137+AA137+S137+U137+AC137+Y137+W137+AE137+AK137+AI137+AM137+AO137+AS137+BO137+BU137+AQ137+BC137+BE137+CI137+CM137+CG137+CO137+CQ137+BY137+CC137+AU137+AW137+AY137+BA137+BQ137+BS137+BW137+BG137+BI137+BK137+BM137+CE137+CS137+CU137+CW137+CY137+DA137+DC137)</f>
        <v>20788419.599999998</v>
      </c>
    </row>
    <row r="138" spans="1:109" ht="15.75" x14ac:dyDescent="0.25">
      <c r="A138" s="23">
        <v>24</v>
      </c>
      <c r="B138" s="23"/>
      <c r="C138" s="74"/>
      <c r="D138" s="177" t="s">
        <v>336</v>
      </c>
      <c r="E138" s="38">
        <v>13520</v>
      </c>
      <c r="F138" s="206">
        <v>1.46</v>
      </c>
      <c r="G138" s="206"/>
      <c r="H138" s="26">
        <v>1</v>
      </c>
      <c r="I138" s="75"/>
      <c r="J138" s="38">
        <v>1.4</v>
      </c>
      <c r="K138" s="38">
        <v>1.68</v>
      </c>
      <c r="L138" s="38">
        <v>2.23</v>
      </c>
      <c r="M138" s="42">
        <v>2.57</v>
      </c>
      <c r="N138" s="207">
        <f>N139</f>
        <v>130</v>
      </c>
      <c r="O138" s="207">
        <f t="shared" ref="O138:CD138" si="231">O139</f>
        <v>3592534.4</v>
      </c>
      <c r="P138" s="207">
        <f t="shared" si="231"/>
        <v>0</v>
      </c>
      <c r="Q138" s="207">
        <f t="shared" si="231"/>
        <v>0</v>
      </c>
      <c r="R138" s="207">
        <f t="shared" si="231"/>
        <v>0</v>
      </c>
      <c r="S138" s="207">
        <f t="shared" si="231"/>
        <v>0</v>
      </c>
      <c r="T138" s="207">
        <f t="shared" si="231"/>
        <v>0</v>
      </c>
      <c r="U138" s="207">
        <f t="shared" si="231"/>
        <v>0</v>
      </c>
      <c r="V138" s="207">
        <f t="shared" si="231"/>
        <v>0</v>
      </c>
      <c r="W138" s="207">
        <f t="shared" si="231"/>
        <v>0</v>
      </c>
      <c r="X138" s="207">
        <f t="shared" si="231"/>
        <v>0</v>
      </c>
      <c r="Y138" s="207">
        <f t="shared" si="231"/>
        <v>0</v>
      </c>
      <c r="Z138" s="207">
        <f t="shared" si="231"/>
        <v>0</v>
      </c>
      <c r="AA138" s="207">
        <f t="shared" si="231"/>
        <v>0</v>
      </c>
      <c r="AB138" s="207">
        <f t="shared" si="231"/>
        <v>0</v>
      </c>
      <c r="AC138" s="207">
        <f t="shared" si="231"/>
        <v>0</v>
      </c>
      <c r="AD138" s="207">
        <f t="shared" si="231"/>
        <v>0</v>
      </c>
      <c r="AE138" s="207">
        <f t="shared" si="231"/>
        <v>0</v>
      </c>
      <c r="AF138" s="207">
        <v>0</v>
      </c>
      <c r="AG138" s="207">
        <v>0</v>
      </c>
      <c r="AH138" s="207">
        <f t="shared" si="231"/>
        <v>0</v>
      </c>
      <c r="AI138" s="207">
        <f t="shared" si="231"/>
        <v>0</v>
      </c>
      <c r="AJ138" s="207">
        <f t="shared" si="231"/>
        <v>0</v>
      </c>
      <c r="AK138" s="207">
        <f t="shared" si="231"/>
        <v>0</v>
      </c>
      <c r="AL138" s="207">
        <f t="shared" si="231"/>
        <v>20</v>
      </c>
      <c r="AM138" s="207">
        <f t="shared" si="231"/>
        <v>663237.12</v>
      </c>
      <c r="AN138" s="207">
        <f t="shared" si="231"/>
        <v>0</v>
      </c>
      <c r="AO138" s="207">
        <f t="shared" si="231"/>
        <v>0</v>
      </c>
      <c r="AP138" s="207">
        <f t="shared" si="231"/>
        <v>0</v>
      </c>
      <c r="AQ138" s="207">
        <f t="shared" si="231"/>
        <v>0</v>
      </c>
      <c r="AR138" s="207">
        <f t="shared" si="231"/>
        <v>0</v>
      </c>
      <c r="AS138" s="207">
        <f t="shared" si="231"/>
        <v>0</v>
      </c>
      <c r="AT138" s="207">
        <f t="shared" si="231"/>
        <v>0</v>
      </c>
      <c r="AU138" s="207">
        <f t="shared" si="231"/>
        <v>0</v>
      </c>
      <c r="AV138" s="207">
        <f t="shared" si="231"/>
        <v>0</v>
      </c>
      <c r="AW138" s="207">
        <f t="shared" si="231"/>
        <v>0</v>
      </c>
      <c r="AX138" s="207">
        <f t="shared" si="231"/>
        <v>0</v>
      </c>
      <c r="AY138" s="207">
        <f t="shared" si="231"/>
        <v>0</v>
      </c>
      <c r="AZ138" s="207">
        <f t="shared" si="231"/>
        <v>0</v>
      </c>
      <c r="BA138" s="207">
        <f t="shared" si="231"/>
        <v>0</v>
      </c>
      <c r="BB138" s="207">
        <f t="shared" si="231"/>
        <v>0</v>
      </c>
      <c r="BC138" s="207">
        <f t="shared" si="231"/>
        <v>0</v>
      </c>
      <c r="BD138" s="207">
        <f t="shared" si="231"/>
        <v>3</v>
      </c>
      <c r="BE138" s="207">
        <f t="shared" si="231"/>
        <v>82904.639999999999</v>
      </c>
      <c r="BF138" s="207">
        <f t="shared" si="231"/>
        <v>0</v>
      </c>
      <c r="BG138" s="207">
        <f t="shared" si="231"/>
        <v>0</v>
      </c>
      <c r="BH138" s="207">
        <f t="shared" si="231"/>
        <v>0</v>
      </c>
      <c r="BI138" s="207">
        <f t="shared" si="231"/>
        <v>0</v>
      </c>
      <c r="BJ138" s="207">
        <f t="shared" si="231"/>
        <v>0</v>
      </c>
      <c r="BK138" s="207">
        <f t="shared" si="231"/>
        <v>0</v>
      </c>
      <c r="BL138" s="207">
        <f t="shared" si="231"/>
        <v>5</v>
      </c>
      <c r="BM138" s="207">
        <f t="shared" si="231"/>
        <v>138174.39999999999</v>
      </c>
      <c r="BN138" s="207">
        <f t="shared" si="231"/>
        <v>0</v>
      </c>
      <c r="BO138" s="207">
        <f t="shared" si="231"/>
        <v>0</v>
      </c>
      <c r="BP138" s="207">
        <f t="shared" si="231"/>
        <v>0</v>
      </c>
      <c r="BQ138" s="207">
        <f t="shared" si="231"/>
        <v>0</v>
      </c>
      <c r="BR138" s="207">
        <f t="shared" si="231"/>
        <v>0</v>
      </c>
      <c r="BS138" s="207">
        <f t="shared" si="231"/>
        <v>0</v>
      </c>
      <c r="BT138" s="207">
        <f t="shared" si="231"/>
        <v>0</v>
      </c>
      <c r="BU138" s="207">
        <f t="shared" si="231"/>
        <v>0</v>
      </c>
      <c r="BV138" s="207">
        <f t="shared" si="231"/>
        <v>0</v>
      </c>
      <c r="BW138" s="207">
        <f t="shared" si="231"/>
        <v>0</v>
      </c>
      <c r="BX138" s="208">
        <f t="shared" si="231"/>
        <v>3</v>
      </c>
      <c r="BY138" s="207">
        <f t="shared" si="231"/>
        <v>99485.567999999999</v>
      </c>
      <c r="BZ138" s="101">
        <v>-0.66666666666666652</v>
      </c>
      <c r="CA138" s="101">
        <v>-22107.899999999994</v>
      </c>
      <c r="CB138" s="207">
        <f t="shared" si="231"/>
        <v>5</v>
      </c>
      <c r="CC138" s="207">
        <f t="shared" si="231"/>
        <v>165809.28</v>
      </c>
      <c r="CD138" s="207">
        <f t="shared" si="231"/>
        <v>0</v>
      </c>
      <c r="CE138" s="207">
        <f t="shared" ref="CE138:DE138" si="232">CE139</f>
        <v>0</v>
      </c>
      <c r="CF138" s="207">
        <f t="shared" si="232"/>
        <v>5</v>
      </c>
      <c r="CG138" s="207">
        <f t="shared" si="232"/>
        <v>165809.28</v>
      </c>
      <c r="CH138" s="207">
        <f t="shared" si="232"/>
        <v>0</v>
      </c>
      <c r="CI138" s="207">
        <f t="shared" si="232"/>
        <v>0</v>
      </c>
      <c r="CJ138" s="207">
        <v>0</v>
      </c>
      <c r="CK138" s="207">
        <v>0</v>
      </c>
      <c r="CL138" s="207">
        <f t="shared" si="232"/>
        <v>2</v>
      </c>
      <c r="CM138" s="207">
        <f t="shared" si="232"/>
        <v>66323.712</v>
      </c>
      <c r="CN138" s="207">
        <f t="shared" si="232"/>
        <v>8</v>
      </c>
      <c r="CO138" s="207">
        <f t="shared" si="232"/>
        <v>265294.848</v>
      </c>
      <c r="CP138" s="207">
        <f t="shared" si="232"/>
        <v>4</v>
      </c>
      <c r="CQ138" s="207">
        <f t="shared" si="232"/>
        <v>132647.424</v>
      </c>
      <c r="CR138" s="207">
        <f t="shared" si="232"/>
        <v>0</v>
      </c>
      <c r="CS138" s="207">
        <f t="shared" si="232"/>
        <v>0</v>
      </c>
      <c r="CT138" s="207">
        <f t="shared" si="232"/>
        <v>2</v>
      </c>
      <c r="CU138" s="207">
        <f t="shared" si="232"/>
        <v>66323.712</v>
      </c>
      <c r="CV138" s="207">
        <f t="shared" si="232"/>
        <v>15</v>
      </c>
      <c r="CW138" s="207">
        <f t="shared" si="232"/>
        <v>660276.24</v>
      </c>
      <c r="CX138" s="207">
        <f t="shared" si="232"/>
        <v>6</v>
      </c>
      <c r="CY138" s="207">
        <f t="shared" si="232"/>
        <v>304378.46399999998</v>
      </c>
      <c r="CZ138" s="207">
        <f t="shared" si="232"/>
        <v>0</v>
      </c>
      <c r="DA138" s="207">
        <f t="shared" si="232"/>
        <v>0</v>
      </c>
      <c r="DB138" s="207">
        <f t="shared" si="232"/>
        <v>0</v>
      </c>
      <c r="DC138" s="207">
        <f t="shared" si="232"/>
        <v>0</v>
      </c>
      <c r="DD138" s="207">
        <f t="shared" si="232"/>
        <v>208</v>
      </c>
      <c r="DE138" s="207">
        <f t="shared" si="232"/>
        <v>6403199.0880000005</v>
      </c>
    </row>
    <row r="139" spans="1:109" ht="45" x14ac:dyDescent="0.25">
      <c r="A139" s="23"/>
      <c r="B139" s="23">
        <v>94</v>
      </c>
      <c r="C139" s="108" t="s">
        <v>337</v>
      </c>
      <c r="D139" s="37" t="s">
        <v>338</v>
      </c>
      <c r="E139" s="38">
        <v>13520</v>
      </c>
      <c r="F139" s="39">
        <v>1.46</v>
      </c>
      <c r="G139" s="39"/>
      <c r="H139" s="40">
        <v>1</v>
      </c>
      <c r="I139" s="41"/>
      <c r="J139" s="38">
        <v>1.4</v>
      </c>
      <c r="K139" s="38">
        <v>1.68</v>
      </c>
      <c r="L139" s="38">
        <v>2.23</v>
      </c>
      <c r="M139" s="42">
        <v>2.57</v>
      </c>
      <c r="N139" s="77">
        <v>130</v>
      </c>
      <c r="O139" s="43">
        <f>SUM(N139*$E139*$F139*$H139*$J139*$O$11)</f>
        <v>3592534.4</v>
      </c>
      <c r="P139" s="45">
        <v>0</v>
      </c>
      <c r="Q139" s="43">
        <f>SUM(P139*$E139*$F139*$H139*$J139*$Q$11)</f>
        <v>0</v>
      </c>
      <c r="R139" s="45">
        <v>0</v>
      </c>
      <c r="S139" s="44">
        <f>SUM(R139*$E139*$F139*$H139*$J139*$S$11)</f>
        <v>0</v>
      </c>
      <c r="T139" s="45">
        <v>0</v>
      </c>
      <c r="U139" s="43">
        <f>SUM(T139*$E139*$F139*$H139*$J139*$U$11)</f>
        <v>0</v>
      </c>
      <c r="V139" s="45">
        <v>0</v>
      </c>
      <c r="W139" s="43">
        <f>SUM(V139*$E139*$F139*$H139*$J139*$W$11)</f>
        <v>0</v>
      </c>
      <c r="X139" s="45"/>
      <c r="Y139" s="44">
        <f>SUM(X139*$E139*$F139*$H139*$J139*$Y$11)</f>
        <v>0</v>
      </c>
      <c r="Z139" s="78"/>
      <c r="AA139" s="43">
        <f>SUM(Z139*$E139*$F139*$H139*$J139*$AA$11)</f>
        <v>0</v>
      </c>
      <c r="AB139" s="44"/>
      <c r="AC139" s="43">
        <f>SUM(AB139*$E139*$F139*$H139*$J139*$AC$11)</f>
        <v>0</v>
      </c>
      <c r="AD139" s="45">
        <v>0</v>
      </c>
      <c r="AE139" s="43">
        <f>SUM(AD139*$E139*$F139*$H139*$J139*$AE$11)</f>
        <v>0</v>
      </c>
      <c r="AF139" s="43">
        <v>0</v>
      </c>
      <c r="AG139" s="43">
        <v>0</v>
      </c>
      <c r="AH139" s="45"/>
      <c r="AI139" s="43">
        <f>SUM(AH139*$E139*$F139*$H139*$J139*$AI$11)</f>
        <v>0</v>
      </c>
      <c r="AJ139" s="45">
        <v>0</v>
      </c>
      <c r="AK139" s="43">
        <f>AJ139*$E139*$F139*$H139*$K139*$AK$11</f>
        <v>0</v>
      </c>
      <c r="AL139" s="85">
        <v>20</v>
      </c>
      <c r="AM139" s="43">
        <f>AL139*$E139*$F139*$H139*$K139*$AM$11</f>
        <v>663237.12</v>
      </c>
      <c r="AN139" s="78"/>
      <c r="AO139" s="43">
        <f>SUM(AN139*$E139*$F139*$H139*$J139*$AO$11)</f>
        <v>0</v>
      </c>
      <c r="AP139" s="45"/>
      <c r="AQ139" s="44">
        <f>SUM(AP139*$E139*$F139*$H139*$J139*$AQ$11)</f>
        <v>0</v>
      </c>
      <c r="AR139" s="45">
        <v>0</v>
      </c>
      <c r="AS139" s="43">
        <f>SUM(AR139*$E139*$F139*$H139*$J139*$AS$11)</f>
        <v>0</v>
      </c>
      <c r="AT139" s="45">
        <v>0</v>
      </c>
      <c r="AU139" s="43">
        <f>SUM(AT139*$E139*$F139*$H139*$J139*$AU$11)</f>
        <v>0</v>
      </c>
      <c r="AV139" s="45"/>
      <c r="AW139" s="43">
        <f>SUM(AV139*$E139*$F139*$H139*$J139*$AW$11)</f>
        <v>0</v>
      </c>
      <c r="AX139" s="45"/>
      <c r="AY139" s="43">
        <f>SUM(AX139*$E139*$F139*$H139*$J139*$AY$11)</f>
        <v>0</v>
      </c>
      <c r="AZ139" s="45"/>
      <c r="BA139" s="43">
        <f>SUM(AZ139*$E139*$F139*$H139*$J139*$BA$11)</f>
        <v>0</v>
      </c>
      <c r="BB139" s="45"/>
      <c r="BC139" s="43">
        <f>SUM(BB139*$E139*$F139*$H139*$J139*$BC$11)</f>
        <v>0</v>
      </c>
      <c r="BD139" s="45">
        <v>3</v>
      </c>
      <c r="BE139" s="43">
        <f>SUM(BD139*$E139*$F139*$H139*$J139*$BE$11)</f>
        <v>82904.639999999999</v>
      </c>
      <c r="BF139" s="45"/>
      <c r="BG139" s="43">
        <f>SUM(BF139*$E139*$F139*$H139*$J139*$BG$11)</f>
        <v>0</v>
      </c>
      <c r="BH139" s="45">
        <v>0</v>
      </c>
      <c r="BI139" s="43">
        <f>SUM(BH139*$E139*$F139*$H139*$J139*$BI$11)</f>
        <v>0</v>
      </c>
      <c r="BJ139" s="45"/>
      <c r="BK139" s="43">
        <f>SUM(BJ139*$E139*$F139*$H139*$J139*$BK$11)</f>
        <v>0</v>
      </c>
      <c r="BL139" s="45">
        <v>5</v>
      </c>
      <c r="BM139" s="43">
        <f>SUM(BL139*$E139*$F139*$H139*$J139*$BM$11)</f>
        <v>138174.39999999999</v>
      </c>
      <c r="BN139" s="45">
        <v>0</v>
      </c>
      <c r="BO139" s="43">
        <f>BN139*$E139*$F139*$H139*$K139*$BO$11</f>
        <v>0</v>
      </c>
      <c r="BP139" s="85"/>
      <c r="BQ139" s="43">
        <f>BP139*$E139*$F139*$H139*$K139*$BQ$11</f>
        <v>0</v>
      </c>
      <c r="BR139" s="86"/>
      <c r="BS139" s="43">
        <f>BR139*$E139*$F139*$H139*$K139*$BS$11</f>
        <v>0</v>
      </c>
      <c r="BT139" s="45">
        <v>0</v>
      </c>
      <c r="BU139" s="43">
        <f>BT139*$E139*$F139*$H139*$K139*$BU$11</f>
        <v>0</v>
      </c>
      <c r="BV139" s="45"/>
      <c r="BW139" s="43">
        <f>BV139*$E139*$F139*$H139*$K139*$BW$11</f>
        <v>0</v>
      </c>
      <c r="BX139" s="72">
        <f>4-1</f>
        <v>3</v>
      </c>
      <c r="BY139" s="43">
        <f>BX139*$E139*$F139*$H139*$K139*$BY$11</f>
        <v>99485.567999999999</v>
      </c>
      <c r="BZ139" s="47">
        <v>-0.66666666666666652</v>
      </c>
      <c r="CA139" s="47">
        <v>-22107.899999999994</v>
      </c>
      <c r="CB139" s="45">
        <v>5</v>
      </c>
      <c r="CC139" s="43">
        <f>CB139*$E139*$F139*$H139*$K139*$CC$11</f>
        <v>165809.28</v>
      </c>
      <c r="CD139" s="85"/>
      <c r="CE139" s="43">
        <f>CD139*$E139*$F139*$H139*$K139*$CE$11</f>
        <v>0</v>
      </c>
      <c r="CF139" s="45">
        <v>5</v>
      </c>
      <c r="CG139" s="43">
        <f>CF139*$E139*$F139*$H139*$K139*$CG$11</f>
        <v>165809.28</v>
      </c>
      <c r="CH139" s="45"/>
      <c r="CI139" s="43">
        <f>CH139*$E139*$F139*$H139*$K139*$CI$11</f>
        <v>0</v>
      </c>
      <c r="CJ139" s="43">
        <v>0</v>
      </c>
      <c r="CK139" s="43">
        <v>0</v>
      </c>
      <c r="CL139" s="45">
        <v>2</v>
      </c>
      <c r="CM139" s="43">
        <f>CL139*$E139*$F139*$H139*$K139*$CM$11</f>
        <v>66323.712</v>
      </c>
      <c r="CN139" s="45">
        <v>8</v>
      </c>
      <c r="CO139" s="43">
        <f>CN139*$E139*$F139*$H139*$K139*$CO$11</f>
        <v>265294.848</v>
      </c>
      <c r="CP139" s="45">
        <v>4</v>
      </c>
      <c r="CQ139" s="43">
        <f>CP139*$E139*$F139*$H139*$K139*$CQ$11</f>
        <v>132647.424</v>
      </c>
      <c r="CR139" s="45"/>
      <c r="CS139" s="43">
        <f>CR139*$E139*$F139*$H139*$K139*$CS$11</f>
        <v>0</v>
      </c>
      <c r="CT139" s="45">
        <v>2</v>
      </c>
      <c r="CU139" s="43">
        <f>CT139*$E139*$F139*$H139*$K139*$CU$11</f>
        <v>66323.712</v>
      </c>
      <c r="CV139" s="85">
        <v>15</v>
      </c>
      <c r="CW139" s="43">
        <f>CV139*$E139*$F139*$H139*$L139*$CW$11</f>
        <v>660276.24</v>
      </c>
      <c r="CX139" s="85">
        <v>6</v>
      </c>
      <c r="CY139" s="43">
        <f>CX139*$E139*$F139*$H139*$M139*$CY$11</f>
        <v>304378.46399999998</v>
      </c>
      <c r="CZ139" s="44"/>
      <c r="DA139" s="43">
        <f>CZ139*E139*F139*H139</f>
        <v>0</v>
      </c>
      <c r="DB139" s="44"/>
      <c r="DC139" s="43"/>
      <c r="DD139" s="49">
        <f>SUM(P139+N139+Z139+R139+T139+AB139+X139+V139+AD139+AJ139+AH139+AL139+AN139+AR139+BN139+BT139+AP139+BB139+BD139+CH139+CL139+CF139+CN139+CP139+BX139+CB139+AT139+AV139+AX139+AZ139+BP139+BR139+BV139+BF139+BH139+BJ139+BL139+CD139+CR139+CT139+CV139+CX139+CZ139+DB139)</f>
        <v>208</v>
      </c>
      <c r="DE139" s="49">
        <f>SUM(Q139+O139+AA139+S139+U139+AC139+Y139+W139+AE139+AK139+AI139+AM139+AO139+AS139+BO139+BU139+AQ139+BC139+BE139+CI139+CM139+CG139+CO139+CQ139+BY139+CC139+AU139+AW139+AY139+BA139+BQ139+BS139+BW139+BG139+BI139+BK139+BM139+CE139+CS139+CU139+CW139+CY139+DA139+DC139)</f>
        <v>6403199.0880000005</v>
      </c>
    </row>
    <row r="140" spans="1:109" ht="15.75" hidden="1" x14ac:dyDescent="0.25">
      <c r="A140" s="23">
        <v>25</v>
      </c>
      <c r="B140" s="23"/>
      <c r="C140" s="74"/>
      <c r="D140" s="177" t="s">
        <v>339</v>
      </c>
      <c r="E140" s="38">
        <v>13520</v>
      </c>
      <c r="F140" s="206">
        <v>1.88</v>
      </c>
      <c r="G140" s="206"/>
      <c r="H140" s="26">
        <v>1</v>
      </c>
      <c r="I140" s="75"/>
      <c r="J140" s="38">
        <v>1.4</v>
      </c>
      <c r="K140" s="38">
        <v>1.68</v>
      </c>
      <c r="L140" s="38">
        <v>2.23</v>
      </c>
      <c r="M140" s="42">
        <v>2.57</v>
      </c>
      <c r="N140" s="207">
        <f t="shared" ref="N140:CC140" si="233">SUM(N141:N143)</f>
        <v>0</v>
      </c>
      <c r="O140" s="207">
        <f t="shared" si="233"/>
        <v>0</v>
      </c>
      <c r="P140" s="207">
        <f t="shared" si="233"/>
        <v>0</v>
      </c>
      <c r="Q140" s="207">
        <f t="shared" si="233"/>
        <v>0</v>
      </c>
      <c r="R140" s="207">
        <f t="shared" si="233"/>
        <v>0</v>
      </c>
      <c r="S140" s="207">
        <f t="shared" si="233"/>
        <v>0</v>
      </c>
      <c r="T140" s="207">
        <f>SUM(T141:T143)</f>
        <v>0</v>
      </c>
      <c r="U140" s="207">
        <f t="shared" si="233"/>
        <v>0</v>
      </c>
      <c r="V140" s="207">
        <f t="shared" si="233"/>
        <v>0</v>
      </c>
      <c r="W140" s="207">
        <f t="shared" si="233"/>
        <v>0</v>
      </c>
      <c r="X140" s="207">
        <f t="shared" si="233"/>
        <v>0</v>
      </c>
      <c r="Y140" s="207">
        <f t="shared" si="233"/>
        <v>0</v>
      </c>
      <c r="Z140" s="207">
        <f t="shared" si="233"/>
        <v>0</v>
      </c>
      <c r="AA140" s="207">
        <f t="shared" si="233"/>
        <v>0</v>
      </c>
      <c r="AB140" s="207">
        <f t="shared" si="233"/>
        <v>0</v>
      </c>
      <c r="AC140" s="207">
        <f t="shared" si="233"/>
        <v>0</v>
      </c>
      <c r="AD140" s="207">
        <f t="shared" si="233"/>
        <v>0</v>
      </c>
      <c r="AE140" s="207">
        <f t="shared" si="233"/>
        <v>0</v>
      </c>
      <c r="AF140" s="207">
        <v>0</v>
      </c>
      <c r="AG140" s="207">
        <v>0</v>
      </c>
      <c r="AH140" s="207">
        <f t="shared" si="233"/>
        <v>0</v>
      </c>
      <c r="AI140" s="207">
        <f t="shared" si="233"/>
        <v>0</v>
      </c>
      <c r="AJ140" s="207">
        <f>SUM(AJ141:AJ143)</f>
        <v>0</v>
      </c>
      <c r="AK140" s="207">
        <f t="shared" si="233"/>
        <v>0</v>
      </c>
      <c r="AL140" s="207">
        <f t="shared" si="233"/>
        <v>0</v>
      </c>
      <c r="AM140" s="207">
        <f t="shared" si="233"/>
        <v>0</v>
      </c>
      <c r="AN140" s="207">
        <f t="shared" si="233"/>
        <v>0</v>
      </c>
      <c r="AO140" s="207">
        <f t="shared" si="233"/>
        <v>0</v>
      </c>
      <c r="AP140" s="207">
        <f t="shared" si="233"/>
        <v>0</v>
      </c>
      <c r="AQ140" s="207">
        <f t="shared" si="233"/>
        <v>0</v>
      </c>
      <c r="AR140" s="207">
        <f t="shared" si="233"/>
        <v>0</v>
      </c>
      <c r="AS140" s="207">
        <f t="shared" si="233"/>
        <v>0</v>
      </c>
      <c r="AT140" s="207">
        <f t="shared" si="233"/>
        <v>0</v>
      </c>
      <c r="AU140" s="207">
        <f t="shared" si="233"/>
        <v>0</v>
      </c>
      <c r="AV140" s="207">
        <f t="shared" si="233"/>
        <v>0</v>
      </c>
      <c r="AW140" s="207">
        <f t="shared" si="233"/>
        <v>0</v>
      </c>
      <c r="AX140" s="207">
        <f t="shared" si="233"/>
        <v>0</v>
      </c>
      <c r="AY140" s="207">
        <f t="shared" si="233"/>
        <v>0</v>
      </c>
      <c r="AZ140" s="207">
        <f t="shared" si="233"/>
        <v>0</v>
      </c>
      <c r="BA140" s="207">
        <f t="shared" si="233"/>
        <v>0</v>
      </c>
      <c r="BB140" s="207">
        <f t="shared" si="233"/>
        <v>0</v>
      </c>
      <c r="BC140" s="207">
        <f t="shared" si="233"/>
        <v>0</v>
      </c>
      <c r="BD140" s="207">
        <f t="shared" si="233"/>
        <v>0</v>
      </c>
      <c r="BE140" s="207">
        <f t="shared" si="233"/>
        <v>0</v>
      </c>
      <c r="BF140" s="207">
        <f>SUM(BF141:BF143)</f>
        <v>0</v>
      </c>
      <c r="BG140" s="207">
        <f t="shared" si="233"/>
        <v>0</v>
      </c>
      <c r="BH140" s="207">
        <f t="shared" si="233"/>
        <v>0</v>
      </c>
      <c r="BI140" s="207">
        <f t="shared" si="233"/>
        <v>0</v>
      </c>
      <c r="BJ140" s="207">
        <f t="shared" si="233"/>
        <v>0</v>
      </c>
      <c r="BK140" s="207">
        <f t="shared" si="233"/>
        <v>0</v>
      </c>
      <c r="BL140" s="207">
        <f t="shared" si="233"/>
        <v>0</v>
      </c>
      <c r="BM140" s="207">
        <f t="shared" si="233"/>
        <v>0</v>
      </c>
      <c r="BN140" s="207">
        <f t="shared" si="233"/>
        <v>0</v>
      </c>
      <c r="BO140" s="207">
        <f t="shared" si="233"/>
        <v>0</v>
      </c>
      <c r="BP140" s="207">
        <f t="shared" si="233"/>
        <v>0</v>
      </c>
      <c r="BQ140" s="207">
        <f t="shared" si="233"/>
        <v>0</v>
      </c>
      <c r="BR140" s="207">
        <f t="shared" si="233"/>
        <v>0</v>
      </c>
      <c r="BS140" s="207">
        <f t="shared" si="233"/>
        <v>0</v>
      </c>
      <c r="BT140" s="207">
        <f>SUM(BT141:BT143)</f>
        <v>0</v>
      </c>
      <c r="BU140" s="207">
        <f t="shared" si="233"/>
        <v>0</v>
      </c>
      <c r="BV140" s="207">
        <f t="shared" si="233"/>
        <v>0</v>
      </c>
      <c r="BW140" s="207">
        <f t="shared" si="233"/>
        <v>0</v>
      </c>
      <c r="BX140" s="208">
        <f t="shared" si="233"/>
        <v>0</v>
      </c>
      <c r="BY140" s="207">
        <f t="shared" si="233"/>
        <v>0</v>
      </c>
      <c r="BZ140" s="101">
        <v>0</v>
      </c>
      <c r="CA140" s="101">
        <v>0</v>
      </c>
      <c r="CB140" s="207">
        <f t="shared" si="233"/>
        <v>0</v>
      </c>
      <c r="CC140" s="207">
        <f t="shared" si="233"/>
        <v>0</v>
      </c>
      <c r="CD140" s="207">
        <f t="shared" ref="CD140:DE140" si="234">SUM(CD141:CD143)</f>
        <v>0</v>
      </c>
      <c r="CE140" s="207">
        <f t="shared" si="234"/>
        <v>0</v>
      </c>
      <c r="CF140" s="207">
        <f t="shared" si="234"/>
        <v>0</v>
      </c>
      <c r="CG140" s="207">
        <f t="shared" si="234"/>
        <v>0</v>
      </c>
      <c r="CH140" s="207">
        <f t="shared" si="234"/>
        <v>0</v>
      </c>
      <c r="CI140" s="207">
        <f t="shared" si="234"/>
        <v>0</v>
      </c>
      <c r="CJ140" s="207">
        <v>0</v>
      </c>
      <c r="CK140" s="207">
        <v>0</v>
      </c>
      <c r="CL140" s="207">
        <f t="shared" si="234"/>
        <v>0</v>
      </c>
      <c r="CM140" s="207">
        <f t="shared" si="234"/>
        <v>0</v>
      </c>
      <c r="CN140" s="207">
        <f t="shared" si="234"/>
        <v>0</v>
      </c>
      <c r="CO140" s="207">
        <f t="shared" si="234"/>
        <v>0</v>
      </c>
      <c r="CP140" s="207">
        <f t="shared" si="234"/>
        <v>0</v>
      </c>
      <c r="CQ140" s="207">
        <f t="shared" si="234"/>
        <v>0</v>
      </c>
      <c r="CR140" s="207">
        <f t="shared" si="234"/>
        <v>0</v>
      </c>
      <c r="CS140" s="207">
        <f t="shared" si="234"/>
        <v>0</v>
      </c>
      <c r="CT140" s="207">
        <f t="shared" si="234"/>
        <v>0</v>
      </c>
      <c r="CU140" s="207">
        <f t="shared" si="234"/>
        <v>0</v>
      </c>
      <c r="CV140" s="207">
        <f t="shared" si="234"/>
        <v>0</v>
      </c>
      <c r="CW140" s="207">
        <f t="shared" si="234"/>
        <v>0</v>
      </c>
      <c r="CX140" s="207">
        <f t="shared" si="234"/>
        <v>0</v>
      </c>
      <c r="CY140" s="207">
        <f t="shared" si="234"/>
        <v>0</v>
      </c>
      <c r="CZ140" s="207">
        <f t="shared" si="234"/>
        <v>0</v>
      </c>
      <c r="DA140" s="207">
        <f t="shared" si="234"/>
        <v>0</v>
      </c>
      <c r="DB140" s="207">
        <f t="shared" si="234"/>
        <v>0</v>
      </c>
      <c r="DC140" s="207">
        <f t="shared" si="234"/>
        <v>0</v>
      </c>
      <c r="DD140" s="207">
        <f t="shared" si="234"/>
        <v>0</v>
      </c>
      <c r="DE140" s="207">
        <f t="shared" si="234"/>
        <v>0</v>
      </c>
    </row>
    <row r="141" spans="1:109" ht="30" hidden="1" x14ac:dyDescent="0.25">
      <c r="A141" s="23"/>
      <c r="B141" s="23">
        <v>95</v>
      </c>
      <c r="C141" s="108" t="s">
        <v>340</v>
      </c>
      <c r="D141" s="65" t="s">
        <v>341</v>
      </c>
      <c r="E141" s="38">
        <v>13520</v>
      </c>
      <c r="F141" s="39">
        <v>1.84</v>
      </c>
      <c r="G141" s="39"/>
      <c r="H141" s="40">
        <v>1</v>
      </c>
      <c r="I141" s="41"/>
      <c r="J141" s="38">
        <v>1.4</v>
      </c>
      <c r="K141" s="38">
        <v>1.68</v>
      </c>
      <c r="L141" s="38">
        <v>2.23</v>
      </c>
      <c r="M141" s="42">
        <v>2.57</v>
      </c>
      <c r="N141" s="94"/>
      <c r="O141" s="43">
        <f>SUM(N141*$E141*$F141*$H141*$J141*$O$11)</f>
        <v>0</v>
      </c>
      <c r="P141" s="73"/>
      <c r="Q141" s="43">
        <f>SUM(P141*$E141*$F141*$H141*$J141*$Q$11)</f>
        <v>0</v>
      </c>
      <c r="R141" s="73"/>
      <c r="S141" s="44">
        <f>SUM(R141*$E141*$F141*$H141*$J141*$S$11)</f>
        <v>0</v>
      </c>
      <c r="T141" s="73"/>
      <c r="U141" s="43">
        <f>SUM(T141*$E141*$F141*$H141*$J141*$U$11)</f>
        <v>0</v>
      </c>
      <c r="V141" s="73"/>
      <c r="W141" s="43">
        <f>SUM(V141*$E141*$F141*$H141*$J141*$W$11)</f>
        <v>0</v>
      </c>
      <c r="X141" s="45"/>
      <c r="Y141" s="44">
        <f>SUM(X141*$E141*$F141*$H141*$J141*$Y$11)</f>
        <v>0</v>
      </c>
      <c r="Z141" s="78"/>
      <c r="AA141" s="43">
        <f>SUM(Z141*$E141*$F141*$H141*$J141*$AA$11)</f>
        <v>0</v>
      </c>
      <c r="AB141" s="73"/>
      <c r="AC141" s="43">
        <f>SUM(AB141*$E141*$F141*$H141*$J141*$AC$11)</f>
        <v>0</v>
      </c>
      <c r="AD141" s="73"/>
      <c r="AE141" s="43">
        <f>SUM(AD141*$E141*$F141*$H141*$J141*$AE$11)</f>
        <v>0</v>
      </c>
      <c r="AF141" s="43">
        <v>0</v>
      </c>
      <c r="AG141" s="43">
        <v>0</v>
      </c>
      <c r="AH141" s="73"/>
      <c r="AI141" s="43">
        <f>SUM(AH141*$E141*$F141*$H141*$J141*$AI$11)</f>
        <v>0</v>
      </c>
      <c r="AJ141" s="73"/>
      <c r="AK141" s="43">
        <f>AJ141*$E141*$F141*$H141*$K141*$AK$11</f>
        <v>0</v>
      </c>
      <c r="AL141" s="73"/>
      <c r="AM141" s="43">
        <f>AL141*$E141*$F141*$H141*$K141*$AM$11</f>
        <v>0</v>
      </c>
      <c r="AN141" s="78"/>
      <c r="AO141" s="43">
        <f>SUM(AN141*$E141*$F141*$H141*$J141*$AO$11)</f>
        <v>0</v>
      </c>
      <c r="AP141" s="73"/>
      <c r="AQ141" s="44">
        <f>SUM(AP141*$E141*$F141*$H141*$J141*$AQ$11)</f>
        <v>0</v>
      </c>
      <c r="AR141" s="73"/>
      <c r="AS141" s="43">
        <f>SUM(AR141*$E141*$F141*$H141*$J141*$AS$11)</f>
        <v>0</v>
      </c>
      <c r="AT141" s="73"/>
      <c r="AU141" s="43">
        <f>SUM(AT141*$E141*$F141*$H141*$J141*$AU$11)</f>
        <v>0</v>
      </c>
      <c r="AV141" s="73"/>
      <c r="AW141" s="43">
        <f>SUM(AV141*$E141*$F141*$H141*$J141*$AW$11)</f>
        <v>0</v>
      </c>
      <c r="AX141" s="45"/>
      <c r="AY141" s="43">
        <f>SUM(AX141*$E141*$F141*$H141*$J141*$AY$11)</f>
        <v>0</v>
      </c>
      <c r="AZ141" s="73"/>
      <c r="BA141" s="43">
        <f>SUM(AZ141*$E141*$F141*$H141*$J141*$BA$11)</f>
        <v>0</v>
      </c>
      <c r="BB141" s="73"/>
      <c r="BC141" s="43">
        <f>SUM(BB141*$E141*$F141*$H141*$J141*$BC$11)</f>
        <v>0</v>
      </c>
      <c r="BD141" s="73"/>
      <c r="BE141" s="43">
        <f>SUM(BD141*$E141*$F141*$H141*$J141*$BE$11)</f>
        <v>0</v>
      </c>
      <c r="BF141" s="73"/>
      <c r="BG141" s="43">
        <f>SUM(BF141*$E141*$F141*$H141*$J141*$BG$11)</f>
        <v>0</v>
      </c>
      <c r="BH141" s="73"/>
      <c r="BI141" s="43">
        <f>SUM(BH141*$E141*$F141*$H141*$J141*$BI$11)</f>
        <v>0</v>
      </c>
      <c r="BJ141" s="73"/>
      <c r="BK141" s="43">
        <f>SUM(BJ141*$E141*$F141*$H141*$J141*$BK$11)</f>
        <v>0</v>
      </c>
      <c r="BL141" s="73"/>
      <c r="BM141" s="43">
        <f>SUM(BL141*$E141*$F141*$H141*$J141*$BM$11)</f>
        <v>0</v>
      </c>
      <c r="BN141" s="73"/>
      <c r="BO141" s="43">
        <f>BN141*$E141*$F141*$H141*$K141*$BO$11</f>
        <v>0</v>
      </c>
      <c r="BP141" s="73"/>
      <c r="BQ141" s="43">
        <f>BP141*$E141*$F141*$H141*$K141*$BQ$11</f>
        <v>0</v>
      </c>
      <c r="BR141" s="86"/>
      <c r="BS141" s="43">
        <f>BR141*$E141*$F141*$H141*$K141*$BS$11</f>
        <v>0</v>
      </c>
      <c r="BT141" s="73"/>
      <c r="BU141" s="43">
        <f>BT141*$E141*$F141*$H141*$K141*$BU$11</f>
        <v>0</v>
      </c>
      <c r="BV141" s="73"/>
      <c r="BW141" s="43">
        <f>BV141*$E141*$F141*$H141*$K141*$BW$11</f>
        <v>0</v>
      </c>
      <c r="BX141" s="100"/>
      <c r="BY141" s="43">
        <f>BX141*$E141*$F141*$H141*$K141*$BY$11</f>
        <v>0</v>
      </c>
      <c r="BZ141" s="47">
        <v>0</v>
      </c>
      <c r="CA141" s="47">
        <v>0</v>
      </c>
      <c r="CB141" s="73"/>
      <c r="CC141" s="43">
        <f>CB141*$E141*$F141*$H141*$K141*$CC$11</f>
        <v>0</v>
      </c>
      <c r="CD141" s="73"/>
      <c r="CE141" s="43">
        <f>CD141*$E141*$F141*$H141*$K141*$CE$11</f>
        <v>0</v>
      </c>
      <c r="CF141" s="73"/>
      <c r="CG141" s="43">
        <f>CF141*$E141*$F141*$H141*$K141*$CG$11</f>
        <v>0</v>
      </c>
      <c r="CH141" s="73"/>
      <c r="CI141" s="43">
        <f>CH141*$E141*$F141*$H141*$K141*$CI$11</f>
        <v>0</v>
      </c>
      <c r="CJ141" s="43">
        <v>0</v>
      </c>
      <c r="CK141" s="43">
        <v>0</v>
      </c>
      <c r="CL141" s="73"/>
      <c r="CM141" s="43">
        <f>CL141*$E141*$F141*$H141*$K141*$CM$11</f>
        <v>0</v>
      </c>
      <c r="CN141" s="73"/>
      <c r="CO141" s="43">
        <f>CN141*$E141*$F141*$H141*$K141*$CO$11</f>
        <v>0</v>
      </c>
      <c r="CP141" s="73"/>
      <c r="CQ141" s="43">
        <f>CP141*$E141*$F141*$H141*$K141*$CQ$11</f>
        <v>0</v>
      </c>
      <c r="CR141" s="73"/>
      <c r="CS141" s="43">
        <f>CR141*$E141*$F141*$H141*$K141*$CS$11</f>
        <v>0</v>
      </c>
      <c r="CT141" s="73"/>
      <c r="CU141" s="43">
        <f>CT141*$E141*$F141*$H141*$K141*$CU$11</f>
        <v>0</v>
      </c>
      <c r="CV141" s="73"/>
      <c r="CW141" s="43">
        <f>CV141*$E141*$F141*$H141*$L141*$CW$11</f>
        <v>0</v>
      </c>
      <c r="CX141" s="73"/>
      <c r="CY141" s="43">
        <f>CX141*$E141*$F141*$H141*$M141*$CY$11</f>
        <v>0</v>
      </c>
      <c r="CZ141" s="44"/>
      <c r="DA141" s="43">
        <f>CZ141*E141*F141*H141</f>
        <v>0</v>
      </c>
      <c r="DB141" s="44"/>
      <c r="DC141" s="43"/>
      <c r="DD141" s="49">
        <f t="shared" ref="DD141:DE143" si="235">SUM(P141+N141+Z141+R141+T141+AB141+X141+V141+AD141+AJ141+AH141+AL141+AN141+AR141+BN141+BT141+AP141+BB141+BD141+CH141+CL141+CF141+CN141+CP141+BX141+CB141+AT141+AV141+AX141+AZ141+BP141+BR141+BV141+BF141+BH141+BJ141+BL141+CD141+CR141+CT141+CV141+CX141+CZ141+DB141)</f>
        <v>0</v>
      </c>
      <c r="DE141" s="49">
        <f t="shared" si="235"/>
        <v>0</v>
      </c>
    </row>
    <row r="142" spans="1:109" ht="15.75" hidden="1" x14ac:dyDescent="0.25">
      <c r="A142" s="23"/>
      <c r="B142" s="23">
        <v>96</v>
      </c>
      <c r="C142" s="108" t="s">
        <v>342</v>
      </c>
      <c r="D142" s="37" t="s">
        <v>343</v>
      </c>
      <c r="E142" s="38">
        <v>13520</v>
      </c>
      <c r="F142" s="39">
        <v>2.1800000000000002</v>
      </c>
      <c r="G142" s="39"/>
      <c r="H142" s="40">
        <v>1</v>
      </c>
      <c r="I142" s="41"/>
      <c r="J142" s="38">
        <v>1.4</v>
      </c>
      <c r="K142" s="38">
        <v>1.68</v>
      </c>
      <c r="L142" s="38">
        <v>2.23</v>
      </c>
      <c r="M142" s="42">
        <v>2.57</v>
      </c>
      <c r="N142" s="94">
        <v>0</v>
      </c>
      <c r="O142" s="43">
        <f>SUM(N142*$E142*$F142*$H142*$J142*$O$11)</f>
        <v>0</v>
      </c>
      <c r="P142" s="73">
        <v>0</v>
      </c>
      <c r="Q142" s="43">
        <f>SUM(P142*$E142*$F142*$H142*$J142*$Q$11)</f>
        <v>0</v>
      </c>
      <c r="R142" s="73">
        <v>0</v>
      </c>
      <c r="S142" s="44">
        <f>SUM(R142*$E142*$F142*$H142*$J142*$S$11)</f>
        <v>0</v>
      </c>
      <c r="T142" s="73">
        <v>0</v>
      </c>
      <c r="U142" s="43">
        <f>SUM(T142*$E142*$F142*$H142*$J142*$U$11)</f>
        <v>0</v>
      </c>
      <c r="V142" s="73">
        <v>0</v>
      </c>
      <c r="W142" s="43">
        <f>SUM(V142*$E142*$F142*$H142*$J142*$W$11)</f>
        <v>0</v>
      </c>
      <c r="X142" s="45"/>
      <c r="Y142" s="44">
        <f>SUM(X142*$E142*$F142*$H142*$J142*$Y$11)</f>
        <v>0</v>
      </c>
      <c r="Z142" s="78"/>
      <c r="AA142" s="43">
        <f>SUM(Z142*$E142*$F142*$H142*$J142*$AA$11)</f>
        <v>0</v>
      </c>
      <c r="AB142" s="73">
        <v>0</v>
      </c>
      <c r="AC142" s="43">
        <f>SUM(AB142*$E142*$F142*$H142*$J142*$AC$11)</f>
        <v>0</v>
      </c>
      <c r="AD142" s="73">
        <v>0</v>
      </c>
      <c r="AE142" s="43">
        <f>SUM(AD142*$E142*$F142*$H142*$J142*$AE$11)</f>
        <v>0</v>
      </c>
      <c r="AF142" s="43">
        <v>0</v>
      </c>
      <c r="AG142" s="43">
        <v>0</v>
      </c>
      <c r="AH142" s="73">
        <v>0</v>
      </c>
      <c r="AI142" s="43">
        <f>SUM(AH142*$E142*$F142*$H142*$J142*$AI$11)</f>
        <v>0</v>
      </c>
      <c r="AJ142" s="73">
        <v>0</v>
      </c>
      <c r="AK142" s="43">
        <f>AJ142*$E142*$F142*$H142*$K142*$AK$11</f>
        <v>0</v>
      </c>
      <c r="AL142" s="73">
        <v>0</v>
      </c>
      <c r="AM142" s="43">
        <f>AL142*$E142*$F142*$H142*$K142*$AM$11</f>
        <v>0</v>
      </c>
      <c r="AN142" s="78"/>
      <c r="AO142" s="43">
        <f>SUM(AN142*$E142*$F142*$H142*$J142*$AO$11)</f>
        <v>0</v>
      </c>
      <c r="AP142" s="73"/>
      <c r="AQ142" s="44">
        <f>SUM(AP142*$E142*$F142*$H142*$J142*$AQ$11)</f>
        <v>0</v>
      </c>
      <c r="AR142" s="73">
        <v>0</v>
      </c>
      <c r="AS142" s="43">
        <f>SUM(AR142*$E142*$F142*$H142*$J142*$AS$11)</f>
        <v>0</v>
      </c>
      <c r="AT142" s="73">
        <v>0</v>
      </c>
      <c r="AU142" s="43">
        <f>SUM(AT142*$E142*$F142*$H142*$J142*$AU$11)</f>
        <v>0</v>
      </c>
      <c r="AV142" s="73"/>
      <c r="AW142" s="43">
        <f>SUM(AV142*$E142*$F142*$H142*$J142*$AW$11)</f>
        <v>0</v>
      </c>
      <c r="AX142" s="45"/>
      <c r="AY142" s="43">
        <f>SUM(AX142*$E142*$F142*$H142*$J142*$AY$11)</f>
        <v>0</v>
      </c>
      <c r="AZ142" s="73"/>
      <c r="BA142" s="43">
        <f>SUM(AZ142*$E142*$F142*$H142*$J142*$BA$11)</f>
        <v>0</v>
      </c>
      <c r="BB142" s="73">
        <v>0</v>
      </c>
      <c r="BC142" s="43">
        <f>SUM(BB142*$E142*$F142*$H142*$J142*$BC$11)</f>
        <v>0</v>
      </c>
      <c r="BD142" s="73"/>
      <c r="BE142" s="43">
        <f>SUM(BD142*$E142*$F142*$H142*$J142*$BE$11)</f>
        <v>0</v>
      </c>
      <c r="BF142" s="73">
        <v>0</v>
      </c>
      <c r="BG142" s="43">
        <f>SUM(BF142*$E142*$F142*$H142*$J142*$BG$11)</f>
        <v>0</v>
      </c>
      <c r="BH142" s="73">
        <v>0</v>
      </c>
      <c r="BI142" s="43">
        <f>SUM(BH142*$E142*$F142*$H142*$J142*$BI$11)</f>
        <v>0</v>
      </c>
      <c r="BJ142" s="73">
        <v>0</v>
      </c>
      <c r="BK142" s="43">
        <f>SUM(BJ142*$E142*$F142*$H142*$J142*$BK$11)</f>
        <v>0</v>
      </c>
      <c r="BL142" s="73"/>
      <c r="BM142" s="43">
        <f>SUM(BL142*$E142*$F142*$H142*$J142*$BM$11)</f>
        <v>0</v>
      </c>
      <c r="BN142" s="73">
        <v>0</v>
      </c>
      <c r="BO142" s="43">
        <f>BN142*$E142*$F142*$H142*$K142*$BO$11</f>
        <v>0</v>
      </c>
      <c r="BP142" s="73">
        <v>0</v>
      </c>
      <c r="BQ142" s="43">
        <f>BP142*$E142*$F142*$H142*$K142*$BQ$11</f>
        <v>0</v>
      </c>
      <c r="BR142" s="86">
        <v>0</v>
      </c>
      <c r="BS142" s="43">
        <f>BR142*$E142*$F142*$H142*$K142*$BS$11</f>
        <v>0</v>
      </c>
      <c r="BT142" s="73">
        <v>0</v>
      </c>
      <c r="BU142" s="43">
        <f>BT142*$E142*$F142*$H142*$K142*$BU$11</f>
        <v>0</v>
      </c>
      <c r="BV142" s="73">
        <v>0</v>
      </c>
      <c r="BW142" s="43">
        <f>BV142*$E142*$F142*$H142*$K142*$BW$11</f>
        <v>0</v>
      </c>
      <c r="BX142" s="100">
        <v>0</v>
      </c>
      <c r="BY142" s="43">
        <f>BX142*$E142*$F142*$H142*$K142*$BY$11</f>
        <v>0</v>
      </c>
      <c r="BZ142" s="47">
        <v>0</v>
      </c>
      <c r="CA142" s="47">
        <v>0</v>
      </c>
      <c r="CB142" s="73"/>
      <c r="CC142" s="43">
        <f>CB142*$E142*$F142*$H142*$K142*$CC$11</f>
        <v>0</v>
      </c>
      <c r="CD142" s="73"/>
      <c r="CE142" s="43">
        <f>CD142*$E142*$F142*$H142*$K142*$CE$11</f>
        <v>0</v>
      </c>
      <c r="CF142" s="73">
        <v>0</v>
      </c>
      <c r="CG142" s="43">
        <f>CF142*$E142*$F142*$H142*$K142*$CG$11</f>
        <v>0</v>
      </c>
      <c r="CH142" s="73">
        <v>0</v>
      </c>
      <c r="CI142" s="43">
        <f>CH142*$E142*$F142*$H142*$K142*$CI$11</f>
        <v>0</v>
      </c>
      <c r="CJ142" s="43">
        <v>0</v>
      </c>
      <c r="CK142" s="43">
        <v>0</v>
      </c>
      <c r="CL142" s="73">
        <v>0</v>
      </c>
      <c r="CM142" s="43">
        <f>CL142*$E142*$F142*$H142*$K142*$CM$11</f>
        <v>0</v>
      </c>
      <c r="CN142" s="73">
        <v>0</v>
      </c>
      <c r="CO142" s="43">
        <f>CN142*$E142*$F142*$H142*$K142*$CO$11</f>
        <v>0</v>
      </c>
      <c r="CP142" s="73"/>
      <c r="CQ142" s="43">
        <f>CP142*$E142*$F142*$H142*$K142*$CQ$11</f>
        <v>0</v>
      </c>
      <c r="CR142" s="73"/>
      <c r="CS142" s="43">
        <f>CR142*$E142*$F142*$H142*$K142*$CS$11</f>
        <v>0</v>
      </c>
      <c r="CT142" s="73">
        <v>0</v>
      </c>
      <c r="CU142" s="43">
        <f>CT142*$E142*$F142*$H142*$K142*$CU$11</f>
        <v>0</v>
      </c>
      <c r="CV142" s="73">
        <v>0</v>
      </c>
      <c r="CW142" s="43">
        <f>CV142*$E142*$F142*$H142*$L142*$CW$11</f>
        <v>0</v>
      </c>
      <c r="CX142" s="73">
        <v>0</v>
      </c>
      <c r="CY142" s="43">
        <f>CX142*$E142*$F142*$H142*$M142*$CY$11</f>
        <v>0</v>
      </c>
      <c r="CZ142" s="44"/>
      <c r="DA142" s="43">
        <f>CZ142*E142*F142*H142</f>
        <v>0</v>
      </c>
      <c r="DB142" s="44"/>
      <c r="DC142" s="43"/>
      <c r="DD142" s="49">
        <f t="shared" si="235"/>
        <v>0</v>
      </c>
      <c r="DE142" s="49">
        <f t="shared" si="235"/>
        <v>0</v>
      </c>
    </row>
    <row r="143" spans="1:109" ht="15.75" hidden="1" x14ac:dyDescent="0.25">
      <c r="A143" s="23"/>
      <c r="B143" s="23">
        <v>97</v>
      </c>
      <c r="C143" s="108" t="s">
        <v>344</v>
      </c>
      <c r="D143" s="37" t="s">
        <v>345</v>
      </c>
      <c r="E143" s="38">
        <v>13520</v>
      </c>
      <c r="F143" s="39">
        <v>4.3099999999999996</v>
      </c>
      <c r="G143" s="39"/>
      <c r="H143" s="40">
        <v>1</v>
      </c>
      <c r="I143" s="41"/>
      <c r="J143" s="38">
        <v>1.4</v>
      </c>
      <c r="K143" s="38">
        <v>1.68</v>
      </c>
      <c r="L143" s="38">
        <v>2.23</v>
      </c>
      <c r="M143" s="42">
        <v>2.57</v>
      </c>
      <c r="N143" s="94"/>
      <c r="O143" s="43">
        <f>SUM(N143*$E143*$F143*$H143*$J143*$O$11)</f>
        <v>0</v>
      </c>
      <c r="P143" s="73"/>
      <c r="Q143" s="43">
        <f>SUM(P143*$E143*$F143*$H143*$J143*$Q$11)</f>
        <v>0</v>
      </c>
      <c r="R143" s="73">
        <v>0</v>
      </c>
      <c r="S143" s="44">
        <f>SUM(R143*$E143*$F143*$H143*$J143*$S$11)</f>
        <v>0</v>
      </c>
      <c r="T143" s="73">
        <v>0</v>
      </c>
      <c r="U143" s="43">
        <f>SUM(T143*$E143*$F143*$H143*$J143*$U$11)</f>
        <v>0</v>
      </c>
      <c r="V143" s="73">
        <v>0</v>
      </c>
      <c r="W143" s="43">
        <f>SUM(V143*$E143*$F143*$H143*$J143*$W$11)</f>
        <v>0</v>
      </c>
      <c r="X143" s="45"/>
      <c r="Y143" s="44">
        <f>SUM(X143*$E143*$F143*$H143*$J143*$Y$11)</f>
        <v>0</v>
      </c>
      <c r="Z143" s="78"/>
      <c r="AA143" s="43">
        <f>SUM(Z143*$E143*$F143*$H143*$J143*$AA$11)</f>
        <v>0</v>
      </c>
      <c r="AB143" s="73">
        <v>0</v>
      </c>
      <c r="AC143" s="43">
        <f>SUM(AB143*$E143*$F143*$H143*$J143*$AC$11)</f>
        <v>0</v>
      </c>
      <c r="AD143" s="73">
        <v>0</v>
      </c>
      <c r="AE143" s="43">
        <f>SUM(AD143*$E143*$F143*$H143*$J143*$AE$11)</f>
        <v>0</v>
      </c>
      <c r="AF143" s="43">
        <v>0</v>
      </c>
      <c r="AG143" s="43">
        <v>0</v>
      </c>
      <c r="AH143" s="73">
        <v>0</v>
      </c>
      <c r="AI143" s="43">
        <f>SUM(AH143*$E143*$F143*$H143*$J143*$AI$11)</f>
        <v>0</v>
      </c>
      <c r="AJ143" s="73">
        <v>0</v>
      </c>
      <c r="AK143" s="43">
        <f>AJ143*$E143*$F143*$H143*$K143*$AK$11</f>
        <v>0</v>
      </c>
      <c r="AL143" s="73">
        <v>0</v>
      </c>
      <c r="AM143" s="43">
        <f>AL143*$E143*$F143*$H143*$K143*$AM$11</f>
        <v>0</v>
      </c>
      <c r="AN143" s="78"/>
      <c r="AO143" s="43">
        <f>SUM(AN143*$E143*$F143*$H143*$J143*$AO$11)</f>
        <v>0</v>
      </c>
      <c r="AP143" s="73"/>
      <c r="AQ143" s="44">
        <f>SUM(AP143*$E143*$F143*$H143*$J143*$AQ$11)</f>
        <v>0</v>
      </c>
      <c r="AR143" s="73">
        <v>0</v>
      </c>
      <c r="AS143" s="43">
        <f>SUM(AR143*$E143*$F143*$H143*$J143*$AS$11)</f>
        <v>0</v>
      </c>
      <c r="AT143" s="73">
        <v>0</v>
      </c>
      <c r="AU143" s="43">
        <f>SUM(AT143*$E143*$F143*$H143*$J143*$AU$11)</f>
        <v>0</v>
      </c>
      <c r="AV143" s="73"/>
      <c r="AW143" s="43">
        <f>SUM(AV143*$E143*$F143*$H143*$J143*$AW$11)</f>
        <v>0</v>
      </c>
      <c r="AX143" s="45"/>
      <c r="AY143" s="43">
        <f>SUM(AX143*$E143*$F143*$H143*$J143*$AY$11)</f>
        <v>0</v>
      </c>
      <c r="AZ143" s="73"/>
      <c r="BA143" s="43">
        <f>SUM(AZ143*$E143*$F143*$H143*$J143*$BA$11)</f>
        <v>0</v>
      </c>
      <c r="BB143" s="73">
        <v>0</v>
      </c>
      <c r="BC143" s="43">
        <f>SUM(BB143*$E143*$F143*$H143*$J143*$BC$11)</f>
        <v>0</v>
      </c>
      <c r="BD143" s="73">
        <v>0</v>
      </c>
      <c r="BE143" s="43">
        <f>SUM(BD143*$E143*$F143*$H143*$J143*$BE$11)</f>
        <v>0</v>
      </c>
      <c r="BF143" s="73">
        <v>0</v>
      </c>
      <c r="BG143" s="43">
        <f>SUM(BF143*$E143*$F143*$H143*$J143*$BG$11)</f>
        <v>0</v>
      </c>
      <c r="BH143" s="73">
        <v>0</v>
      </c>
      <c r="BI143" s="43">
        <f>SUM(BH143*$E143*$F143*$H143*$J143*$BI$11)</f>
        <v>0</v>
      </c>
      <c r="BJ143" s="73">
        <v>0</v>
      </c>
      <c r="BK143" s="43">
        <f>SUM(BJ143*$E143*$F143*$H143*$J143*$BK$11)</f>
        <v>0</v>
      </c>
      <c r="BL143" s="73"/>
      <c r="BM143" s="43">
        <f>SUM(BL143*$E143*$F143*$H143*$J143*$BM$11)</f>
        <v>0</v>
      </c>
      <c r="BN143" s="73">
        <v>0</v>
      </c>
      <c r="BO143" s="43">
        <f>BN143*$E143*$F143*$H143*$K143*$BO$11</f>
        <v>0</v>
      </c>
      <c r="BP143" s="73">
        <v>0</v>
      </c>
      <c r="BQ143" s="43">
        <f>BP143*$E143*$F143*$H143*$K143*$BQ$11</f>
        <v>0</v>
      </c>
      <c r="BR143" s="86"/>
      <c r="BS143" s="43">
        <f>BR143*$E143*$F143*$H143*$K143*$BS$11</f>
        <v>0</v>
      </c>
      <c r="BT143" s="73">
        <v>0</v>
      </c>
      <c r="BU143" s="43">
        <f>BT143*$E143*$F143*$H143*$K143*$BU$11</f>
        <v>0</v>
      </c>
      <c r="BV143" s="73">
        <v>0</v>
      </c>
      <c r="BW143" s="43">
        <f>BV143*$E143*$F143*$H143*$K143*$BW$11</f>
        <v>0</v>
      </c>
      <c r="BX143" s="100"/>
      <c r="BY143" s="43">
        <f>BX143*$E143*$F143*$H143*$K143*$BY$11</f>
        <v>0</v>
      </c>
      <c r="BZ143" s="47">
        <v>0</v>
      </c>
      <c r="CA143" s="47">
        <v>0</v>
      </c>
      <c r="CB143" s="73"/>
      <c r="CC143" s="43">
        <f>CB143*$E143*$F143*$H143*$K143*$CC$11</f>
        <v>0</v>
      </c>
      <c r="CD143" s="73"/>
      <c r="CE143" s="43">
        <f>CD143*$E143*$F143*$H143*$K143*$CE$11</f>
        <v>0</v>
      </c>
      <c r="CF143" s="73">
        <v>0</v>
      </c>
      <c r="CG143" s="43">
        <f>CF143*$E143*$F143*$H143*$K143*$CG$11</f>
        <v>0</v>
      </c>
      <c r="CH143" s="73">
        <v>0</v>
      </c>
      <c r="CI143" s="43">
        <f>CH143*$E143*$F143*$H143*$K143*$CI$11</f>
        <v>0</v>
      </c>
      <c r="CJ143" s="43">
        <v>0</v>
      </c>
      <c r="CK143" s="43">
        <v>0</v>
      </c>
      <c r="CL143" s="73">
        <v>0</v>
      </c>
      <c r="CM143" s="43">
        <f>CL143*$E143*$F143*$H143*$K143*$CM$11</f>
        <v>0</v>
      </c>
      <c r="CN143" s="73">
        <v>0</v>
      </c>
      <c r="CO143" s="43">
        <f>CN143*$E143*$F143*$H143*$K143*$CO$11</f>
        <v>0</v>
      </c>
      <c r="CP143" s="73"/>
      <c r="CQ143" s="43">
        <f>CP143*$E143*$F143*$H143*$K143*$CQ$11</f>
        <v>0</v>
      </c>
      <c r="CR143" s="73"/>
      <c r="CS143" s="43">
        <f>CR143*$E143*$F143*$H143*$K143*$CS$11</f>
        <v>0</v>
      </c>
      <c r="CT143" s="73">
        <v>0</v>
      </c>
      <c r="CU143" s="43">
        <f>CT143*$E143*$F143*$H143*$K143*$CU$11</f>
        <v>0</v>
      </c>
      <c r="CV143" s="73">
        <v>0</v>
      </c>
      <c r="CW143" s="43">
        <f>CV143*$E143*$F143*$H143*$L143*$CW$11</f>
        <v>0</v>
      </c>
      <c r="CX143" s="73">
        <v>0</v>
      </c>
      <c r="CY143" s="43">
        <f>CX143*$E143*$F143*$H143*$M143*$CY$11</f>
        <v>0</v>
      </c>
      <c r="CZ143" s="44"/>
      <c r="DA143" s="43">
        <f>CZ143*E143*F143*H143</f>
        <v>0</v>
      </c>
      <c r="DB143" s="44"/>
      <c r="DC143" s="43"/>
      <c r="DD143" s="49">
        <f t="shared" si="235"/>
        <v>0</v>
      </c>
      <c r="DE143" s="49">
        <f t="shared" si="235"/>
        <v>0</v>
      </c>
    </row>
    <row r="144" spans="1:109" ht="15.75" x14ac:dyDescent="0.25">
      <c r="A144" s="23">
        <v>26</v>
      </c>
      <c r="B144" s="23"/>
      <c r="C144" s="74"/>
      <c r="D144" s="177" t="s">
        <v>346</v>
      </c>
      <c r="E144" s="38">
        <v>13520</v>
      </c>
      <c r="F144" s="206">
        <v>0.98</v>
      </c>
      <c r="G144" s="206"/>
      <c r="H144" s="26">
        <v>1</v>
      </c>
      <c r="I144" s="75"/>
      <c r="J144" s="38">
        <v>1.4</v>
      </c>
      <c r="K144" s="38">
        <v>1.68</v>
      </c>
      <c r="L144" s="38">
        <v>2.23</v>
      </c>
      <c r="M144" s="42">
        <v>2.57</v>
      </c>
      <c r="N144" s="207">
        <f>N145</f>
        <v>0</v>
      </c>
      <c r="O144" s="207">
        <f t="shared" ref="O144:CD144" si="236">O145</f>
        <v>0</v>
      </c>
      <c r="P144" s="207">
        <f t="shared" si="236"/>
        <v>0</v>
      </c>
      <c r="Q144" s="207">
        <f t="shared" si="236"/>
        <v>0</v>
      </c>
      <c r="R144" s="207">
        <f t="shared" si="236"/>
        <v>0</v>
      </c>
      <c r="S144" s="207">
        <f t="shared" si="236"/>
        <v>0</v>
      </c>
      <c r="T144" s="207">
        <f t="shared" si="236"/>
        <v>0</v>
      </c>
      <c r="U144" s="207">
        <f t="shared" si="236"/>
        <v>0</v>
      </c>
      <c r="V144" s="207">
        <f t="shared" si="236"/>
        <v>0</v>
      </c>
      <c r="W144" s="207">
        <f t="shared" si="236"/>
        <v>0</v>
      </c>
      <c r="X144" s="207">
        <f t="shared" si="236"/>
        <v>0</v>
      </c>
      <c r="Y144" s="207">
        <f t="shared" si="236"/>
        <v>0</v>
      </c>
      <c r="Z144" s="207">
        <f t="shared" si="236"/>
        <v>0</v>
      </c>
      <c r="AA144" s="207">
        <f t="shared" si="236"/>
        <v>0</v>
      </c>
      <c r="AB144" s="207">
        <f t="shared" si="236"/>
        <v>0</v>
      </c>
      <c r="AC144" s="207">
        <f t="shared" si="236"/>
        <v>0</v>
      </c>
      <c r="AD144" s="207">
        <f t="shared" si="236"/>
        <v>14</v>
      </c>
      <c r="AE144" s="207">
        <f t="shared" si="236"/>
        <v>259692.15999999997</v>
      </c>
      <c r="AF144" s="207">
        <v>-6.6666666666666679</v>
      </c>
      <c r="AG144" s="207">
        <v>-132937.65333333332</v>
      </c>
      <c r="AH144" s="207">
        <f t="shared" si="236"/>
        <v>0</v>
      </c>
      <c r="AI144" s="207">
        <f t="shared" si="236"/>
        <v>0</v>
      </c>
      <c r="AJ144" s="207">
        <f t="shared" si="236"/>
        <v>0</v>
      </c>
      <c r="AK144" s="207">
        <f t="shared" si="236"/>
        <v>0</v>
      </c>
      <c r="AL144" s="207">
        <f t="shared" si="236"/>
        <v>0</v>
      </c>
      <c r="AM144" s="207">
        <f t="shared" si="236"/>
        <v>0</v>
      </c>
      <c r="AN144" s="207">
        <f t="shared" si="236"/>
        <v>0</v>
      </c>
      <c r="AO144" s="207">
        <f t="shared" si="236"/>
        <v>0</v>
      </c>
      <c r="AP144" s="207">
        <f t="shared" si="236"/>
        <v>0</v>
      </c>
      <c r="AQ144" s="207">
        <f t="shared" si="236"/>
        <v>0</v>
      </c>
      <c r="AR144" s="207">
        <f t="shared" si="236"/>
        <v>0</v>
      </c>
      <c r="AS144" s="207">
        <f t="shared" si="236"/>
        <v>0</v>
      </c>
      <c r="AT144" s="207">
        <f t="shared" si="236"/>
        <v>0</v>
      </c>
      <c r="AU144" s="207">
        <f t="shared" si="236"/>
        <v>0</v>
      </c>
      <c r="AV144" s="207">
        <f t="shared" si="236"/>
        <v>0</v>
      </c>
      <c r="AW144" s="207">
        <f t="shared" si="236"/>
        <v>0</v>
      </c>
      <c r="AX144" s="207">
        <f t="shared" si="236"/>
        <v>0</v>
      </c>
      <c r="AY144" s="207">
        <f t="shared" si="236"/>
        <v>0</v>
      </c>
      <c r="AZ144" s="207">
        <f t="shared" si="236"/>
        <v>0</v>
      </c>
      <c r="BA144" s="207">
        <f t="shared" si="236"/>
        <v>0</v>
      </c>
      <c r="BB144" s="207">
        <f t="shared" si="236"/>
        <v>0</v>
      </c>
      <c r="BC144" s="207">
        <f t="shared" si="236"/>
        <v>0</v>
      </c>
      <c r="BD144" s="207">
        <f t="shared" si="236"/>
        <v>0</v>
      </c>
      <c r="BE144" s="207">
        <f t="shared" si="236"/>
        <v>0</v>
      </c>
      <c r="BF144" s="207">
        <f t="shared" si="236"/>
        <v>0</v>
      </c>
      <c r="BG144" s="207">
        <f t="shared" si="236"/>
        <v>0</v>
      </c>
      <c r="BH144" s="207">
        <f t="shared" si="236"/>
        <v>0</v>
      </c>
      <c r="BI144" s="207">
        <f t="shared" si="236"/>
        <v>0</v>
      </c>
      <c r="BJ144" s="207">
        <f t="shared" si="236"/>
        <v>0</v>
      </c>
      <c r="BK144" s="207">
        <f t="shared" si="236"/>
        <v>0</v>
      </c>
      <c r="BL144" s="207">
        <f t="shared" si="236"/>
        <v>0</v>
      </c>
      <c r="BM144" s="207">
        <f t="shared" si="236"/>
        <v>0</v>
      </c>
      <c r="BN144" s="207">
        <f t="shared" si="236"/>
        <v>0</v>
      </c>
      <c r="BO144" s="207">
        <f t="shared" si="236"/>
        <v>0</v>
      </c>
      <c r="BP144" s="207">
        <f t="shared" si="236"/>
        <v>0</v>
      </c>
      <c r="BQ144" s="207">
        <f t="shared" si="236"/>
        <v>0</v>
      </c>
      <c r="BR144" s="207">
        <f t="shared" si="236"/>
        <v>0</v>
      </c>
      <c r="BS144" s="207">
        <f t="shared" si="236"/>
        <v>0</v>
      </c>
      <c r="BT144" s="207">
        <f t="shared" si="236"/>
        <v>0</v>
      </c>
      <c r="BU144" s="207">
        <f t="shared" si="236"/>
        <v>0</v>
      </c>
      <c r="BV144" s="207">
        <f t="shared" si="236"/>
        <v>0</v>
      </c>
      <c r="BW144" s="207">
        <f t="shared" si="236"/>
        <v>0</v>
      </c>
      <c r="BX144" s="208">
        <f t="shared" si="236"/>
        <v>0</v>
      </c>
      <c r="BY144" s="207">
        <f t="shared" si="236"/>
        <v>0</v>
      </c>
      <c r="BZ144" s="101">
        <v>0</v>
      </c>
      <c r="CA144" s="101">
        <v>0</v>
      </c>
      <c r="CB144" s="207">
        <f t="shared" si="236"/>
        <v>0</v>
      </c>
      <c r="CC144" s="207">
        <f t="shared" si="236"/>
        <v>0</v>
      </c>
      <c r="CD144" s="207">
        <f t="shared" si="236"/>
        <v>0</v>
      </c>
      <c r="CE144" s="207">
        <f t="shared" ref="CE144:DE144" si="237">CE145</f>
        <v>0</v>
      </c>
      <c r="CF144" s="207">
        <f t="shared" si="237"/>
        <v>14</v>
      </c>
      <c r="CG144" s="207">
        <f t="shared" si="237"/>
        <v>311630.592</v>
      </c>
      <c r="CH144" s="207">
        <f t="shared" si="237"/>
        <v>0</v>
      </c>
      <c r="CI144" s="207">
        <f t="shared" si="237"/>
        <v>0</v>
      </c>
      <c r="CJ144" s="207">
        <v>0</v>
      </c>
      <c r="CK144" s="207">
        <v>0</v>
      </c>
      <c r="CL144" s="207">
        <f t="shared" si="237"/>
        <v>0</v>
      </c>
      <c r="CM144" s="207">
        <f t="shared" si="237"/>
        <v>0</v>
      </c>
      <c r="CN144" s="207">
        <f t="shared" si="237"/>
        <v>0</v>
      </c>
      <c r="CO144" s="207">
        <f t="shared" si="237"/>
        <v>0</v>
      </c>
      <c r="CP144" s="207">
        <f t="shared" si="237"/>
        <v>0</v>
      </c>
      <c r="CQ144" s="207">
        <f t="shared" si="237"/>
        <v>0</v>
      </c>
      <c r="CR144" s="207">
        <f t="shared" si="237"/>
        <v>0</v>
      </c>
      <c r="CS144" s="207">
        <f t="shared" si="237"/>
        <v>0</v>
      </c>
      <c r="CT144" s="207">
        <f t="shared" si="237"/>
        <v>0</v>
      </c>
      <c r="CU144" s="207">
        <f t="shared" si="237"/>
        <v>0</v>
      </c>
      <c r="CV144" s="207">
        <f t="shared" si="237"/>
        <v>0</v>
      </c>
      <c r="CW144" s="207">
        <f t="shared" si="237"/>
        <v>0</v>
      </c>
      <c r="CX144" s="207">
        <f t="shared" si="237"/>
        <v>0</v>
      </c>
      <c r="CY144" s="207">
        <f t="shared" si="237"/>
        <v>0</v>
      </c>
      <c r="CZ144" s="207">
        <f t="shared" si="237"/>
        <v>0</v>
      </c>
      <c r="DA144" s="207">
        <f t="shared" si="237"/>
        <v>0</v>
      </c>
      <c r="DB144" s="207">
        <f t="shared" si="237"/>
        <v>0</v>
      </c>
      <c r="DC144" s="207">
        <f t="shared" si="237"/>
        <v>0</v>
      </c>
      <c r="DD144" s="207">
        <f t="shared" si="237"/>
        <v>28</v>
      </c>
      <c r="DE144" s="207">
        <f t="shared" si="237"/>
        <v>571322.75199999998</v>
      </c>
    </row>
    <row r="145" spans="1:109" ht="45" x14ac:dyDescent="0.25">
      <c r="A145" s="23"/>
      <c r="B145" s="23">
        <v>98</v>
      </c>
      <c r="C145" s="108" t="s">
        <v>347</v>
      </c>
      <c r="D145" s="37" t="s">
        <v>348</v>
      </c>
      <c r="E145" s="38">
        <v>13520</v>
      </c>
      <c r="F145" s="39">
        <v>0.98</v>
      </c>
      <c r="G145" s="39"/>
      <c r="H145" s="40">
        <v>1</v>
      </c>
      <c r="I145" s="41"/>
      <c r="J145" s="38">
        <v>1.4</v>
      </c>
      <c r="K145" s="38">
        <v>1.68</v>
      </c>
      <c r="L145" s="38">
        <v>2.23</v>
      </c>
      <c r="M145" s="42">
        <v>2.57</v>
      </c>
      <c r="N145" s="77"/>
      <c r="O145" s="43">
        <f>SUM(N145*$E145*$F145*$H145*$J145*$O$11)</f>
        <v>0</v>
      </c>
      <c r="P145" s="45"/>
      <c r="Q145" s="43">
        <f>SUM(P145*$E145*$F145*$H145*$J145*$Q$11)</f>
        <v>0</v>
      </c>
      <c r="R145" s="45"/>
      <c r="S145" s="44">
        <f>SUM(R145*$E145*$F145*$H145*$J145*$S$11)</f>
        <v>0</v>
      </c>
      <c r="T145" s="45"/>
      <c r="U145" s="43">
        <f>SUM(T145*$E145*$F145*$H145*$J145*$U$11)</f>
        <v>0</v>
      </c>
      <c r="V145" s="45"/>
      <c r="W145" s="43">
        <f>SUM(V145*$E145*$F145*$H145*$J145*$W$11)</f>
        <v>0</v>
      </c>
      <c r="X145" s="45"/>
      <c r="Y145" s="44">
        <f>SUM(X145*$E145*$F145*$H145*$J145*$Y$11)</f>
        <v>0</v>
      </c>
      <c r="Z145" s="78"/>
      <c r="AA145" s="43">
        <f>SUM(Z145*$E145*$F145*$H145*$J145*$AA$11)</f>
        <v>0</v>
      </c>
      <c r="AB145" s="45"/>
      <c r="AC145" s="43">
        <f>SUM(AB145*$E145*$F145*$H145*$J145*$AC$11)</f>
        <v>0</v>
      </c>
      <c r="AD145" s="45">
        <f>23-9</f>
        <v>14</v>
      </c>
      <c r="AE145" s="43">
        <f>SUM(AD145*$E145*$F145*$H145*$J145*$AE$11)</f>
        <v>259692.15999999997</v>
      </c>
      <c r="AF145" s="43">
        <v>-6.6666666666666679</v>
      </c>
      <c r="AG145" s="43">
        <v>-132937.65333333332</v>
      </c>
      <c r="AH145" s="45"/>
      <c r="AI145" s="43">
        <f>SUM(AH145*$E145*$F145*$H145*$J145*$AI$11)</f>
        <v>0</v>
      </c>
      <c r="AJ145" s="45"/>
      <c r="AK145" s="43">
        <f>AJ145*$E145*$F145*$H145*$K145*$AK$11</f>
        <v>0</v>
      </c>
      <c r="AL145" s="45"/>
      <c r="AM145" s="43">
        <f>AL145*$E145*$F145*$H145*$K145*$AM$11</f>
        <v>0</v>
      </c>
      <c r="AN145" s="78"/>
      <c r="AO145" s="43">
        <f>SUM(AN145*$E145*$F145*$H145*$J145*$AO$11)</f>
        <v>0</v>
      </c>
      <c r="AP145" s="45"/>
      <c r="AQ145" s="44">
        <f>SUM(AP145*$E145*$F145*$H145*$J145*$AQ$11)</f>
        <v>0</v>
      </c>
      <c r="AR145" s="45"/>
      <c r="AS145" s="43">
        <f>SUM(AR145*$E145*$F145*$H145*$J145*$AS$11)</f>
        <v>0</v>
      </c>
      <c r="AT145" s="45"/>
      <c r="AU145" s="43">
        <f>SUM(AT145*$E145*$F145*$H145*$J145*$AU$11)</f>
        <v>0</v>
      </c>
      <c r="AV145" s="45"/>
      <c r="AW145" s="43">
        <f>SUM(AV145*$E145*$F145*$H145*$J145*$AW$11)</f>
        <v>0</v>
      </c>
      <c r="AX145" s="45"/>
      <c r="AY145" s="43">
        <f>SUM(AX145*$E145*$F145*$H145*$J145*$AY$11)</f>
        <v>0</v>
      </c>
      <c r="AZ145" s="45"/>
      <c r="BA145" s="43">
        <f>SUM(AZ145*$E145*$F145*$H145*$J145*$BA$11)</f>
        <v>0</v>
      </c>
      <c r="BB145" s="45"/>
      <c r="BC145" s="43">
        <f>SUM(BB145*$E145*$F145*$H145*$J145*$BC$11)</f>
        <v>0</v>
      </c>
      <c r="BD145" s="45"/>
      <c r="BE145" s="43">
        <f>SUM(BD145*$E145*$F145*$H145*$J145*$BE$11)</f>
        <v>0</v>
      </c>
      <c r="BF145" s="45"/>
      <c r="BG145" s="43">
        <f>SUM(BF145*$E145*$F145*$H145*$J145*$BG$11)</f>
        <v>0</v>
      </c>
      <c r="BH145" s="45"/>
      <c r="BI145" s="43">
        <f>SUM(BH145*$E145*$F145*$H145*$J145*$BI$11)</f>
        <v>0</v>
      </c>
      <c r="BJ145" s="45"/>
      <c r="BK145" s="43">
        <f>SUM(BJ145*$E145*$F145*$H145*$J145*$BK$11)</f>
        <v>0</v>
      </c>
      <c r="BL145" s="45"/>
      <c r="BM145" s="43">
        <f>SUM(BL145*$E145*$F145*$H145*$J145*$BM$11)</f>
        <v>0</v>
      </c>
      <c r="BN145" s="45"/>
      <c r="BO145" s="43">
        <f>BN145*$E145*$F145*$H145*$K145*$BO$11</f>
        <v>0</v>
      </c>
      <c r="BP145" s="45"/>
      <c r="BQ145" s="43">
        <f>BP145*$E145*$F145*$H145*$K145*$BQ$11</f>
        <v>0</v>
      </c>
      <c r="BR145" s="86"/>
      <c r="BS145" s="43">
        <f>BR145*$E145*$F145*$H145*$K145*$BS$11</f>
        <v>0</v>
      </c>
      <c r="BT145" s="85"/>
      <c r="BU145" s="43">
        <f>BT145*$E145*$F145*$H145*$K145*$BU$11</f>
        <v>0</v>
      </c>
      <c r="BV145" s="45"/>
      <c r="BW145" s="43">
        <f>BV145*$E145*$F145*$H145*$K145*$BW$11</f>
        <v>0</v>
      </c>
      <c r="BX145" s="72"/>
      <c r="BY145" s="43">
        <f>BX145*$E145*$F145*$H145*$K145*$BY$11</f>
        <v>0</v>
      </c>
      <c r="BZ145" s="47">
        <v>0</v>
      </c>
      <c r="CA145" s="47">
        <v>0</v>
      </c>
      <c r="CB145" s="45"/>
      <c r="CC145" s="43">
        <f>CB145*$E145*$F145*$H145*$K145*$CC$11</f>
        <v>0</v>
      </c>
      <c r="CD145" s="45"/>
      <c r="CE145" s="43">
        <f>CD145*$E145*$F145*$H145*$K145*$CE$11</f>
        <v>0</v>
      </c>
      <c r="CF145" s="85">
        <v>14</v>
      </c>
      <c r="CG145" s="43">
        <f>CF145*$E145*$F145*$H145*$K145*$CG$11</f>
        <v>311630.592</v>
      </c>
      <c r="CH145" s="45"/>
      <c r="CI145" s="43">
        <f>CH145*$E145*$F145*$H145*$K145*$CI$11</f>
        <v>0</v>
      </c>
      <c r="CJ145" s="43">
        <v>0</v>
      </c>
      <c r="CK145" s="43">
        <v>0</v>
      </c>
      <c r="CL145" s="45"/>
      <c r="CM145" s="43">
        <f>CL145*$E145*$F145*$H145*$K145*$CM$11</f>
        <v>0</v>
      </c>
      <c r="CN145" s="45"/>
      <c r="CO145" s="43">
        <f>CN145*$E145*$F145*$H145*$K145*$CO$11</f>
        <v>0</v>
      </c>
      <c r="CP145" s="45"/>
      <c r="CQ145" s="43">
        <f>CP145*$E145*$F145*$H145*$K145*$CQ$11</f>
        <v>0</v>
      </c>
      <c r="CR145" s="45"/>
      <c r="CS145" s="43">
        <f>CR145*$E145*$F145*$H145*$K145*$CS$11</f>
        <v>0</v>
      </c>
      <c r="CT145" s="45"/>
      <c r="CU145" s="43">
        <f>CT145*$E145*$F145*$H145*$K145*$CU$11</f>
        <v>0</v>
      </c>
      <c r="CV145" s="45"/>
      <c r="CW145" s="43">
        <f>CV145*$E145*$F145*$H145*$L145*$CW$11</f>
        <v>0</v>
      </c>
      <c r="CX145" s="45"/>
      <c r="CY145" s="43">
        <f>CX145*$E145*$F145*$H145*$M145*$CY$11</f>
        <v>0</v>
      </c>
      <c r="CZ145" s="44"/>
      <c r="DA145" s="43">
        <f>CZ145*E145*F145*H145</f>
        <v>0</v>
      </c>
      <c r="DB145" s="44"/>
      <c r="DC145" s="43"/>
      <c r="DD145" s="49">
        <f>SUM(P145+N145+Z145+R145+T145+AB145+X145+V145+AD145+AJ145+AH145+AL145+AN145+AR145+BN145+BT145+AP145+BB145+BD145+CH145+CL145+CF145+CN145+CP145+BX145+CB145+AT145+AV145+AX145+AZ145+BP145+BR145+BV145+BF145+BH145+BJ145+BL145+CD145+CR145+CT145+CV145+CX145+CZ145+DB145)</f>
        <v>28</v>
      </c>
      <c r="DE145" s="49">
        <f>SUM(Q145+O145+AA145+S145+U145+AC145+Y145+W145+AE145+AK145+AI145+AM145+AO145+AS145+BO145+BU145+AQ145+BC145+BE145+CI145+CM145+CG145+CO145+CQ145+BY145+CC145+AU145+AW145+AY145+BA145+BQ145+BS145+BW145+BG145+BI145+BK145+BM145+CE145+CS145+CU145+CW145+CY145+DA145+DC145)</f>
        <v>571322.75199999998</v>
      </c>
    </row>
    <row r="146" spans="1:109" ht="15.75" hidden="1" x14ac:dyDescent="0.25">
      <c r="A146" s="23">
        <v>27</v>
      </c>
      <c r="B146" s="23"/>
      <c r="C146" s="74"/>
      <c r="D146" s="177" t="s">
        <v>349</v>
      </c>
      <c r="E146" s="38">
        <v>13520</v>
      </c>
      <c r="F146" s="206">
        <v>0.74</v>
      </c>
      <c r="G146" s="206"/>
      <c r="H146" s="26">
        <v>1</v>
      </c>
      <c r="I146" s="75"/>
      <c r="J146" s="38">
        <v>1.4</v>
      </c>
      <c r="K146" s="38">
        <v>1.68</v>
      </c>
      <c r="L146" s="38">
        <v>2.23</v>
      </c>
      <c r="M146" s="42">
        <v>2.57</v>
      </c>
      <c r="N146" s="207">
        <f>N147</f>
        <v>0</v>
      </c>
      <c r="O146" s="207">
        <f t="shared" ref="O146:CD146" si="238">O147</f>
        <v>0</v>
      </c>
      <c r="P146" s="207">
        <f t="shared" si="238"/>
        <v>0</v>
      </c>
      <c r="Q146" s="207">
        <f t="shared" si="238"/>
        <v>0</v>
      </c>
      <c r="R146" s="207">
        <f t="shared" si="238"/>
        <v>0</v>
      </c>
      <c r="S146" s="207">
        <f t="shared" si="238"/>
        <v>0</v>
      </c>
      <c r="T146" s="207">
        <f t="shared" si="238"/>
        <v>0</v>
      </c>
      <c r="U146" s="207">
        <f t="shared" si="238"/>
        <v>0</v>
      </c>
      <c r="V146" s="207">
        <f t="shared" si="238"/>
        <v>0</v>
      </c>
      <c r="W146" s="207">
        <f t="shared" si="238"/>
        <v>0</v>
      </c>
      <c r="X146" s="207">
        <f t="shared" si="238"/>
        <v>0</v>
      </c>
      <c r="Y146" s="207">
        <f t="shared" si="238"/>
        <v>0</v>
      </c>
      <c r="Z146" s="207">
        <f t="shared" si="238"/>
        <v>0</v>
      </c>
      <c r="AA146" s="207">
        <f t="shared" si="238"/>
        <v>0</v>
      </c>
      <c r="AB146" s="207">
        <f t="shared" si="238"/>
        <v>0</v>
      </c>
      <c r="AC146" s="207">
        <f t="shared" si="238"/>
        <v>0</v>
      </c>
      <c r="AD146" s="207">
        <f t="shared" si="238"/>
        <v>0</v>
      </c>
      <c r="AE146" s="207">
        <f t="shared" si="238"/>
        <v>0</v>
      </c>
      <c r="AF146" s="207">
        <v>0</v>
      </c>
      <c r="AG146" s="207">
        <v>0</v>
      </c>
      <c r="AH146" s="207">
        <f t="shared" si="238"/>
        <v>3</v>
      </c>
      <c r="AI146" s="207">
        <f t="shared" si="238"/>
        <v>42020.159999999996</v>
      </c>
      <c r="AJ146" s="207">
        <f t="shared" si="238"/>
        <v>0</v>
      </c>
      <c r="AK146" s="207">
        <f t="shared" si="238"/>
        <v>0</v>
      </c>
      <c r="AL146" s="207">
        <f t="shared" si="238"/>
        <v>0</v>
      </c>
      <c r="AM146" s="207">
        <f t="shared" si="238"/>
        <v>0</v>
      </c>
      <c r="AN146" s="207">
        <f t="shared" si="238"/>
        <v>0</v>
      </c>
      <c r="AO146" s="207">
        <f t="shared" si="238"/>
        <v>0</v>
      </c>
      <c r="AP146" s="207">
        <f t="shared" si="238"/>
        <v>0</v>
      </c>
      <c r="AQ146" s="207">
        <f t="shared" si="238"/>
        <v>0</v>
      </c>
      <c r="AR146" s="207">
        <f t="shared" si="238"/>
        <v>0</v>
      </c>
      <c r="AS146" s="207">
        <f t="shared" si="238"/>
        <v>0</v>
      </c>
      <c r="AT146" s="207">
        <f t="shared" si="238"/>
        <v>0</v>
      </c>
      <c r="AU146" s="207">
        <f t="shared" si="238"/>
        <v>0</v>
      </c>
      <c r="AV146" s="207">
        <f t="shared" si="238"/>
        <v>0</v>
      </c>
      <c r="AW146" s="207">
        <f t="shared" si="238"/>
        <v>0</v>
      </c>
      <c r="AX146" s="207">
        <f t="shared" si="238"/>
        <v>0</v>
      </c>
      <c r="AY146" s="207">
        <f t="shared" si="238"/>
        <v>0</v>
      </c>
      <c r="AZ146" s="207">
        <f t="shared" si="238"/>
        <v>0</v>
      </c>
      <c r="BA146" s="207">
        <f t="shared" si="238"/>
        <v>0</v>
      </c>
      <c r="BB146" s="207">
        <f t="shared" si="238"/>
        <v>0</v>
      </c>
      <c r="BC146" s="207">
        <f t="shared" si="238"/>
        <v>0</v>
      </c>
      <c r="BD146" s="207">
        <f t="shared" si="238"/>
        <v>0</v>
      </c>
      <c r="BE146" s="207">
        <f t="shared" si="238"/>
        <v>0</v>
      </c>
      <c r="BF146" s="207">
        <f t="shared" si="238"/>
        <v>10</v>
      </c>
      <c r="BG146" s="207">
        <f t="shared" si="238"/>
        <v>140067.19999999998</v>
      </c>
      <c r="BH146" s="207">
        <f t="shared" si="238"/>
        <v>0</v>
      </c>
      <c r="BI146" s="207">
        <f t="shared" si="238"/>
        <v>0</v>
      </c>
      <c r="BJ146" s="207">
        <f t="shared" si="238"/>
        <v>0</v>
      </c>
      <c r="BK146" s="207">
        <f t="shared" si="238"/>
        <v>0</v>
      </c>
      <c r="BL146" s="207">
        <f t="shared" si="238"/>
        <v>0</v>
      </c>
      <c r="BM146" s="207">
        <f t="shared" si="238"/>
        <v>0</v>
      </c>
      <c r="BN146" s="207">
        <f t="shared" si="238"/>
        <v>0</v>
      </c>
      <c r="BO146" s="207">
        <f t="shared" si="238"/>
        <v>0</v>
      </c>
      <c r="BP146" s="207">
        <f t="shared" si="238"/>
        <v>0</v>
      </c>
      <c r="BQ146" s="207">
        <f t="shared" si="238"/>
        <v>0</v>
      </c>
      <c r="BR146" s="207">
        <f t="shared" si="238"/>
        <v>0</v>
      </c>
      <c r="BS146" s="207">
        <f t="shared" si="238"/>
        <v>0</v>
      </c>
      <c r="BT146" s="207">
        <f t="shared" si="238"/>
        <v>5</v>
      </c>
      <c r="BU146" s="207">
        <f t="shared" si="238"/>
        <v>84040.319999999992</v>
      </c>
      <c r="BV146" s="207">
        <f t="shared" si="238"/>
        <v>0</v>
      </c>
      <c r="BW146" s="207">
        <f t="shared" si="238"/>
        <v>0</v>
      </c>
      <c r="BX146" s="208">
        <f t="shared" si="238"/>
        <v>0</v>
      </c>
      <c r="BY146" s="207">
        <f t="shared" si="238"/>
        <v>0</v>
      </c>
      <c r="BZ146" s="101">
        <v>0</v>
      </c>
      <c r="CA146" s="101">
        <v>0</v>
      </c>
      <c r="CB146" s="207">
        <f t="shared" si="238"/>
        <v>0</v>
      </c>
      <c r="CC146" s="207">
        <f t="shared" si="238"/>
        <v>0</v>
      </c>
      <c r="CD146" s="207">
        <f t="shared" si="238"/>
        <v>0</v>
      </c>
      <c r="CE146" s="207">
        <f t="shared" ref="CE146:DE146" si="239">CE147</f>
        <v>0</v>
      </c>
      <c r="CF146" s="207">
        <f t="shared" si="239"/>
        <v>2</v>
      </c>
      <c r="CG146" s="207">
        <f t="shared" si="239"/>
        <v>33616.127999999997</v>
      </c>
      <c r="CH146" s="207">
        <f t="shared" si="239"/>
        <v>0</v>
      </c>
      <c r="CI146" s="207">
        <f t="shared" si="239"/>
        <v>0</v>
      </c>
      <c r="CJ146" s="207">
        <v>0</v>
      </c>
      <c r="CK146" s="207">
        <v>0</v>
      </c>
      <c r="CL146" s="207">
        <f t="shared" si="239"/>
        <v>0</v>
      </c>
      <c r="CM146" s="207">
        <f t="shared" si="239"/>
        <v>0</v>
      </c>
      <c r="CN146" s="207">
        <f t="shared" si="239"/>
        <v>0</v>
      </c>
      <c r="CO146" s="207">
        <f t="shared" si="239"/>
        <v>0</v>
      </c>
      <c r="CP146" s="207">
        <f t="shared" si="239"/>
        <v>0</v>
      </c>
      <c r="CQ146" s="207">
        <f t="shared" si="239"/>
        <v>0</v>
      </c>
      <c r="CR146" s="207">
        <f t="shared" si="239"/>
        <v>0</v>
      </c>
      <c r="CS146" s="207">
        <f t="shared" si="239"/>
        <v>0</v>
      </c>
      <c r="CT146" s="207">
        <f t="shared" si="239"/>
        <v>0</v>
      </c>
      <c r="CU146" s="207">
        <f t="shared" si="239"/>
        <v>0</v>
      </c>
      <c r="CV146" s="207">
        <f t="shared" si="239"/>
        <v>0</v>
      </c>
      <c r="CW146" s="207">
        <f t="shared" si="239"/>
        <v>0</v>
      </c>
      <c r="CX146" s="207">
        <f t="shared" si="239"/>
        <v>0</v>
      </c>
      <c r="CY146" s="207">
        <f t="shared" si="239"/>
        <v>0</v>
      </c>
      <c r="CZ146" s="207">
        <f t="shared" si="239"/>
        <v>0</v>
      </c>
      <c r="DA146" s="207">
        <f t="shared" si="239"/>
        <v>0</v>
      </c>
      <c r="DB146" s="207">
        <f t="shared" si="239"/>
        <v>0</v>
      </c>
      <c r="DC146" s="207">
        <f t="shared" si="239"/>
        <v>0</v>
      </c>
      <c r="DD146" s="207">
        <f t="shared" si="239"/>
        <v>20</v>
      </c>
      <c r="DE146" s="207">
        <f t="shared" si="239"/>
        <v>299743.80799999996</v>
      </c>
    </row>
    <row r="147" spans="1:109" ht="30" hidden="1" x14ac:dyDescent="0.25">
      <c r="A147" s="23"/>
      <c r="B147" s="23">
        <v>99</v>
      </c>
      <c r="C147" s="108" t="s">
        <v>350</v>
      </c>
      <c r="D147" s="65" t="s">
        <v>351</v>
      </c>
      <c r="E147" s="38">
        <v>13520</v>
      </c>
      <c r="F147" s="76">
        <v>0.74</v>
      </c>
      <c r="G147" s="76"/>
      <c r="H147" s="40">
        <v>1</v>
      </c>
      <c r="I147" s="41"/>
      <c r="J147" s="38">
        <v>1.4</v>
      </c>
      <c r="K147" s="38">
        <v>1.68</v>
      </c>
      <c r="L147" s="38">
        <v>2.23</v>
      </c>
      <c r="M147" s="42">
        <v>2.57</v>
      </c>
      <c r="N147" s="77"/>
      <c r="O147" s="43">
        <f>SUM(N147*$E147*$F147*$H147*$J147*$O$11)</f>
        <v>0</v>
      </c>
      <c r="P147" s="45"/>
      <c r="Q147" s="43">
        <f>SUM(P147*$E147*$F147*$H147*$J147*$Q$11)</f>
        <v>0</v>
      </c>
      <c r="R147" s="45"/>
      <c r="S147" s="44">
        <f>SUM(R147*$E147*$F147*$H147*$J147*$S$11)</f>
        <v>0</v>
      </c>
      <c r="T147" s="45"/>
      <c r="U147" s="43">
        <f>SUM(T147*$E147*$F147*$H147*$J147*$U$11)</f>
        <v>0</v>
      </c>
      <c r="V147" s="45"/>
      <c r="W147" s="43">
        <f>SUM(V147*$E147*$F147*$H147*$J147*$W$11)</f>
        <v>0</v>
      </c>
      <c r="X147" s="45"/>
      <c r="Y147" s="44">
        <f>SUM(X147*$E147*$F147*$H147*$J147*$Y$11)</f>
        <v>0</v>
      </c>
      <c r="Z147" s="78"/>
      <c r="AA147" s="43">
        <f>SUM(Z147*$E147*$F147*$H147*$J147*$AA$11)</f>
        <v>0</v>
      </c>
      <c r="AB147" s="45"/>
      <c r="AC147" s="43">
        <f>SUM(AB147*$E147*$F147*$H147*$J147*$AC$11)</f>
        <v>0</v>
      </c>
      <c r="AD147" s="45"/>
      <c r="AE147" s="43">
        <f>SUM(AD147*$E147*$F147*$H147*$J147*$AE$11)</f>
        <v>0</v>
      </c>
      <c r="AF147" s="43">
        <v>0</v>
      </c>
      <c r="AG147" s="43">
        <v>0</v>
      </c>
      <c r="AH147" s="45">
        <v>3</v>
      </c>
      <c r="AI147" s="43">
        <f>SUM(AH147*$E147*$F147*$H147*$J147*$AI$11)</f>
        <v>42020.159999999996</v>
      </c>
      <c r="AJ147" s="45"/>
      <c r="AK147" s="43">
        <f>AJ147*$E147*$F147*$H147*$K147*$AK$11</f>
        <v>0</v>
      </c>
      <c r="AL147" s="45"/>
      <c r="AM147" s="43">
        <f>AL147*$E147*$F147*$H147*$K147*$AM$11</f>
        <v>0</v>
      </c>
      <c r="AN147" s="78"/>
      <c r="AO147" s="43">
        <f>SUM(AN147*$E147*$F147*$H147*$J147*$AO$11)</f>
        <v>0</v>
      </c>
      <c r="AP147" s="45"/>
      <c r="AQ147" s="44">
        <f>SUM(AP147*$E147*$F147*$H147*$J147*$AQ$11)</f>
        <v>0</v>
      </c>
      <c r="AR147" s="45"/>
      <c r="AS147" s="43">
        <f>SUM(AR147*$E147*$F147*$H147*$J147*$AS$11)</f>
        <v>0</v>
      </c>
      <c r="AT147" s="45"/>
      <c r="AU147" s="43">
        <f>SUM(AT147*$E147*$F147*$H147*$J147*$AU$11)</f>
        <v>0</v>
      </c>
      <c r="AV147" s="45"/>
      <c r="AW147" s="43">
        <f>SUM(AV147*$E147*$F147*$H147*$J147*$AW$11)</f>
        <v>0</v>
      </c>
      <c r="AX147" s="45"/>
      <c r="AY147" s="43">
        <f>SUM(AX147*$E147*$F147*$H147*$J147*$AY$11)</f>
        <v>0</v>
      </c>
      <c r="AZ147" s="45"/>
      <c r="BA147" s="43">
        <f>SUM(AZ147*$E147*$F147*$H147*$J147*$BA$11)</f>
        <v>0</v>
      </c>
      <c r="BB147" s="45"/>
      <c r="BC147" s="43">
        <f>SUM(BB147*$E147*$F147*$H147*$J147*$BC$11)</f>
        <v>0</v>
      </c>
      <c r="BD147" s="45"/>
      <c r="BE147" s="43">
        <f>SUM(BD147*$E147*$F147*$H147*$J147*$BE$11)</f>
        <v>0</v>
      </c>
      <c r="BF147" s="45">
        <v>10</v>
      </c>
      <c r="BG147" s="43">
        <f>SUM(BF147*$E147*$F147*$H147*$J147*$BG$11)</f>
        <v>140067.19999999998</v>
      </c>
      <c r="BH147" s="45"/>
      <c r="BI147" s="43">
        <f>SUM(BH147*$E147*$F147*$H147*$J147*$BI$11)</f>
        <v>0</v>
      </c>
      <c r="BJ147" s="45"/>
      <c r="BK147" s="43">
        <f>SUM(BJ147*$E147*$F147*$H147*$J147*$BK$11)</f>
        <v>0</v>
      </c>
      <c r="BL147" s="45"/>
      <c r="BM147" s="43">
        <f>SUM(BL147*$E147*$F147*$H147*$J147*$BM$11)</f>
        <v>0</v>
      </c>
      <c r="BN147" s="45"/>
      <c r="BO147" s="43">
        <f>BN147*$E147*$F147*$H147*$K147*$BO$11</f>
        <v>0</v>
      </c>
      <c r="BP147" s="45"/>
      <c r="BQ147" s="43">
        <f>BP147*$E147*$F147*$H147*$K147*$BQ$11</f>
        <v>0</v>
      </c>
      <c r="BR147" s="86"/>
      <c r="BS147" s="43">
        <f>BR147*$E147*$F147*$H147*$K147*$BS$11</f>
        <v>0</v>
      </c>
      <c r="BT147" s="45">
        <v>5</v>
      </c>
      <c r="BU147" s="43">
        <f>BT147*$E147*$F147*$H147*$K147*$BU$11</f>
        <v>84040.319999999992</v>
      </c>
      <c r="BV147" s="45"/>
      <c r="BW147" s="43">
        <f>BV147*$E147*$F147*$H147*$K147*$BW$11</f>
        <v>0</v>
      </c>
      <c r="BX147" s="72"/>
      <c r="BY147" s="43">
        <f>BX147*$E147*$F147*$H147*$K147*$BY$11</f>
        <v>0</v>
      </c>
      <c r="BZ147" s="47">
        <v>0</v>
      </c>
      <c r="CA147" s="47">
        <v>0</v>
      </c>
      <c r="CB147" s="45"/>
      <c r="CC147" s="43">
        <f>CB147*$E147*$F147*$H147*$K147*$CC$11</f>
        <v>0</v>
      </c>
      <c r="CD147" s="45"/>
      <c r="CE147" s="43">
        <f>CD147*$E147*$F147*$H147*$K147*$CE$11</f>
        <v>0</v>
      </c>
      <c r="CF147" s="85">
        <v>2</v>
      </c>
      <c r="CG147" s="43">
        <f>CF147*$E147*$F147*$H147*$K147*$CG$11</f>
        <v>33616.127999999997</v>
      </c>
      <c r="CH147" s="45"/>
      <c r="CI147" s="43">
        <f>CH147*$E147*$F147*$H147*$K147*$CI$11</f>
        <v>0</v>
      </c>
      <c r="CJ147" s="43">
        <v>0</v>
      </c>
      <c r="CK147" s="43">
        <v>0</v>
      </c>
      <c r="CL147" s="45"/>
      <c r="CM147" s="43">
        <f>CL147*$E147*$F147*$H147*$K147*$CM$11</f>
        <v>0</v>
      </c>
      <c r="CN147" s="45"/>
      <c r="CO147" s="43">
        <f>CN147*$E147*$F147*$H147*$K147*$CO$11</f>
        <v>0</v>
      </c>
      <c r="CP147" s="45"/>
      <c r="CQ147" s="43">
        <f>CP147*$E147*$F147*$H147*$K147*$CQ$11</f>
        <v>0</v>
      </c>
      <c r="CR147" s="45"/>
      <c r="CS147" s="43">
        <f>CR147*$E147*$F147*$H147*$K147*$CS$11</f>
        <v>0</v>
      </c>
      <c r="CT147" s="45"/>
      <c r="CU147" s="43">
        <f>CT147*$E147*$F147*$H147*$K147*$CU$11</f>
        <v>0</v>
      </c>
      <c r="CV147" s="45"/>
      <c r="CW147" s="43">
        <f>CV147*$E147*$F147*$H147*$L147*$CW$11</f>
        <v>0</v>
      </c>
      <c r="CX147" s="45"/>
      <c r="CY147" s="43">
        <f>CX147*$E147*$F147*$H147*$M147*$CY$11</f>
        <v>0</v>
      </c>
      <c r="CZ147" s="44"/>
      <c r="DA147" s="43">
        <f>CZ147*E147*F147*H147</f>
        <v>0</v>
      </c>
      <c r="DB147" s="44"/>
      <c r="DC147" s="43"/>
      <c r="DD147" s="49">
        <f>SUM(P147+N147+Z147+R147+T147+AB147+X147+V147+AD147+AJ147+AH147+AL147+AN147+AR147+BN147+BT147+AP147+BB147+BD147+CH147+CL147+CF147+CN147+CP147+BX147+CB147+AT147+AV147+AX147+AZ147+BP147+BR147+BV147+BF147+BH147+BJ147+BL147+CD147+CR147+CT147+CV147+CX147+CZ147+DB147)</f>
        <v>20</v>
      </c>
      <c r="DE147" s="49">
        <f>SUM(Q147+O147+AA147+S147+U147+AC147+Y147+W147+AE147+AK147+AI147+AM147+AO147+AS147+BO147+BU147+AQ147+BC147+BE147+CI147+CM147+CG147+CO147+CQ147+BY147+CC147+AU147+AW147+AY147+BA147+BQ147+BS147+BW147+BG147+BI147+BK147+BM147+CE147+CS147+CU147+CW147+CY147+DA147+DC147)</f>
        <v>299743.80799999996</v>
      </c>
    </row>
    <row r="148" spans="1:109" s="210" customFormat="1" ht="15.75" hidden="1" x14ac:dyDescent="0.25">
      <c r="A148" s="209">
        <v>28</v>
      </c>
      <c r="B148" s="209"/>
      <c r="C148" s="74"/>
      <c r="D148" s="177" t="s">
        <v>352</v>
      </c>
      <c r="E148" s="38">
        <v>13520</v>
      </c>
      <c r="F148" s="206">
        <v>1.32</v>
      </c>
      <c r="G148" s="206"/>
      <c r="H148" s="26">
        <v>1</v>
      </c>
      <c r="I148" s="75"/>
      <c r="J148" s="38">
        <v>1.4</v>
      </c>
      <c r="K148" s="38">
        <v>1.68</v>
      </c>
      <c r="L148" s="38">
        <v>2.23</v>
      </c>
      <c r="M148" s="42">
        <v>2.57</v>
      </c>
      <c r="N148" s="207">
        <f>N149</f>
        <v>0</v>
      </c>
      <c r="O148" s="207">
        <f t="shared" ref="O148:CD148" si="240">O149</f>
        <v>0</v>
      </c>
      <c r="P148" s="207">
        <f t="shared" si="240"/>
        <v>0</v>
      </c>
      <c r="Q148" s="207">
        <f t="shared" si="240"/>
        <v>0</v>
      </c>
      <c r="R148" s="207">
        <f t="shared" si="240"/>
        <v>0</v>
      </c>
      <c r="S148" s="207">
        <f t="shared" si="240"/>
        <v>0</v>
      </c>
      <c r="T148" s="207">
        <f t="shared" si="240"/>
        <v>0</v>
      </c>
      <c r="U148" s="207">
        <f t="shared" si="240"/>
        <v>0</v>
      </c>
      <c r="V148" s="207">
        <f t="shared" si="240"/>
        <v>0</v>
      </c>
      <c r="W148" s="207">
        <f t="shared" si="240"/>
        <v>0</v>
      </c>
      <c r="X148" s="207">
        <f t="shared" si="240"/>
        <v>0</v>
      </c>
      <c r="Y148" s="207">
        <f t="shared" si="240"/>
        <v>0</v>
      </c>
      <c r="Z148" s="207">
        <f t="shared" si="240"/>
        <v>0</v>
      </c>
      <c r="AA148" s="207">
        <f t="shared" si="240"/>
        <v>0</v>
      </c>
      <c r="AB148" s="207">
        <f t="shared" si="240"/>
        <v>0</v>
      </c>
      <c r="AC148" s="207">
        <f t="shared" si="240"/>
        <v>0</v>
      </c>
      <c r="AD148" s="207">
        <f t="shared" si="240"/>
        <v>0</v>
      </c>
      <c r="AE148" s="207">
        <f t="shared" si="240"/>
        <v>0</v>
      </c>
      <c r="AF148" s="207">
        <v>0</v>
      </c>
      <c r="AG148" s="207">
        <v>0</v>
      </c>
      <c r="AH148" s="207">
        <f t="shared" si="240"/>
        <v>0</v>
      </c>
      <c r="AI148" s="207">
        <f t="shared" si="240"/>
        <v>0</v>
      </c>
      <c r="AJ148" s="207">
        <f t="shared" si="240"/>
        <v>0</v>
      </c>
      <c r="AK148" s="207">
        <f t="shared" si="240"/>
        <v>0</v>
      </c>
      <c r="AL148" s="207">
        <f t="shared" si="240"/>
        <v>0</v>
      </c>
      <c r="AM148" s="207">
        <f t="shared" si="240"/>
        <v>0</v>
      </c>
      <c r="AN148" s="207">
        <f t="shared" si="240"/>
        <v>0</v>
      </c>
      <c r="AO148" s="207">
        <f t="shared" si="240"/>
        <v>0</v>
      </c>
      <c r="AP148" s="207">
        <f t="shared" si="240"/>
        <v>0</v>
      </c>
      <c r="AQ148" s="207">
        <f t="shared" si="240"/>
        <v>0</v>
      </c>
      <c r="AR148" s="207">
        <f t="shared" si="240"/>
        <v>0</v>
      </c>
      <c r="AS148" s="207">
        <f t="shared" si="240"/>
        <v>0</v>
      </c>
      <c r="AT148" s="207">
        <f t="shared" si="240"/>
        <v>0</v>
      </c>
      <c r="AU148" s="207">
        <f t="shared" si="240"/>
        <v>0</v>
      </c>
      <c r="AV148" s="207">
        <f t="shared" si="240"/>
        <v>0</v>
      </c>
      <c r="AW148" s="207">
        <f t="shared" si="240"/>
        <v>0</v>
      </c>
      <c r="AX148" s="207">
        <f t="shared" si="240"/>
        <v>0</v>
      </c>
      <c r="AY148" s="207">
        <f t="shared" si="240"/>
        <v>0</v>
      </c>
      <c r="AZ148" s="207">
        <f t="shared" si="240"/>
        <v>0</v>
      </c>
      <c r="BA148" s="207">
        <f t="shared" si="240"/>
        <v>0</v>
      </c>
      <c r="BB148" s="207">
        <f t="shared" si="240"/>
        <v>0</v>
      </c>
      <c r="BC148" s="207">
        <f t="shared" si="240"/>
        <v>0</v>
      </c>
      <c r="BD148" s="207">
        <f t="shared" si="240"/>
        <v>0</v>
      </c>
      <c r="BE148" s="207">
        <f t="shared" si="240"/>
        <v>0</v>
      </c>
      <c r="BF148" s="207">
        <f t="shared" si="240"/>
        <v>0</v>
      </c>
      <c r="BG148" s="207">
        <f t="shared" si="240"/>
        <v>0</v>
      </c>
      <c r="BH148" s="207">
        <f t="shared" si="240"/>
        <v>0</v>
      </c>
      <c r="BI148" s="207">
        <f t="shared" si="240"/>
        <v>0</v>
      </c>
      <c r="BJ148" s="207">
        <f t="shared" si="240"/>
        <v>0</v>
      </c>
      <c r="BK148" s="207">
        <f t="shared" si="240"/>
        <v>0</v>
      </c>
      <c r="BL148" s="207">
        <f t="shared" si="240"/>
        <v>0</v>
      </c>
      <c r="BM148" s="207">
        <f t="shared" si="240"/>
        <v>0</v>
      </c>
      <c r="BN148" s="207">
        <f t="shared" si="240"/>
        <v>0</v>
      </c>
      <c r="BO148" s="207">
        <f t="shared" si="240"/>
        <v>0</v>
      </c>
      <c r="BP148" s="207">
        <f t="shared" si="240"/>
        <v>0</v>
      </c>
      <c r="BQ148" s="207">
        <f t="shared" si="240"/>
        <v>0</v>
      </c>
      <c r="BR148" s="207">
        <f t="shared" si="240"/>
        <v>0</v>
      </c>
      <c r="BS148" s="207">
        <f t="shared" si="240"/>
        <v>0</v>
      </c>
      <c r="BT148" s="207">
        <f t="shared" si="240"/>
        <v>0</v>
      </c>
      <c r="BU148" s="207">
        <f t="shared" si="240"/>
        <v>0</v>
      </c>
      <c r="BV148" s="207">
        <f t="shared" si="240"/>
        <v>0</v>
      </c>
      <c r="BW148" s="207">
        <f t="shared" si="240"/>
        <v>0</v>
      </c>
      <c r="BX148" s="208">
        <f t="shared" si="240"/>
        <v>0</v>
      </c>
      <c r="BY148" s="207">
        <f t="shared" si="240"/>
        <v>0</v>
      </c>
      <c r="BZ148" s="101">
        <v>1</v>
      </c>
      <c r="CA148" s="101">
        <v>29981.95</v>
      </c>
      <c r="CB148" s="207">
        <f t="shared" si="240"/>
        <v>0</v>
      </c>
      <c r="CC148" s="207">
        <f t="shared" si="240"/>
        <v>0</v>
      </c>
      <c r="CD148" s="207">
        <f t="shared" si="240"/>
        <v>0</v>
      </c>
      <c r="CE148" s="207">
        <f t="shared" ref="CE148:DE148" si="241">CE149</f>
        <v>0</v>
      </c>
      <c r="CF148" s="207">
        <f t="shared" si="241"/>
        <v>0</v>
      </c>
      <c r="CG148" s="207">
        <f t="shared" si="241"/>
        <v>0</v>
      </c>
      <c r="CH148" s="207">
        <f t="shared" si="241"/>
        <v>0</v>
      </c>
      <c r="CI148" s="207">
        <f t="shared" si="241"/>
        <v>0</v>
      </c>
      <c r="CJ148" s="207">
        <v>0</v>
      </c>
      <c r="CK148" s="207">
        <v>0</v>
      </c>
      <c r="CL148" s="207">
        <f t="shared" si="241"/>
        <v>0</v>
      </c>
      <c r="CM148" s="207">
        <f t="shared" si="241"/>
        <v>0</v>
      </c>
      <c r="CN148" s="207">
        <f t="shared" si="241"/>
        <v>0</v>
      </c>
      <c r="CO148" s="207">
        <f t="shared" si="241"/>
        <v>0</v>
      </c>
      <c r="CP148" s="207">
        <f t="shared" si="241"/>
        <v>0</v>
      </c>
      <c r="CQ148" s="207">
        <f t="shared" si="241"/>
        <v>0</v>
      </c>
      <c r="CR148" s="207">
        <f t="shared" si="241"/>
        <v>0</v>
      </c>
      <c r="CS148" s="207">
        <f t="shared" si="241"/>
        <v>0</v>
      </c>
      <c r="CT148" s="207">
        <f t="shared" si="241"/>
        <v>0</v>
      </c>
      <c r="CU148" s="207">
        <f t="shared" si="241"/>
        <v>0</v>
      </c>
      <c r="CV148" s="207">
        <f t="shared" si="241"/>
        <v>0</v>
      </c>
      <c r="CW148" s="207">
        <f t="shared" si="241"/>
        <v>0</v>
      </c>
      <c r="CX148" s="207">
        <f t="shared" si="241"/>
        <v>0</v>
      </c>
      <c r="CY148" s="207">
        <f t="shared" si="241"/>
        <v>0</v>
      </c>
      <c r="CZ148" s="207">
        <f t="shared" si="241"/>
        <v>0</v>
      </c>
      <c r="DA148" s="207">
        <f t="shared" si="241"/>
        <v>0</v>
      </c>
      <c r="DB148" s="207">
        <f t="shared" si="241"/>
        <v>0</v>
      </c>
      <c r="DC148" s="207">
        <f t="shared" si="241"/>
        <v>0</v>
      </c>
      <c r="DD148" s="207">
        <f t="shared" si="241"/>
        <v>0</v>
      </c>
      <c r="DE148" s="207">
        <f t="shared" si="241"/>
        <v>0</v>
      </c>
    </row>
    <row r="149" spans="1:109" ht="45" hidden="1" x14ac:dyDescent="0.25">
      <c r="A149" s="23"/>
      <c r="B149" s="23">
        <v>100</v>
      </c>
      <c r="C149" s="108" t="s">
        <v>353</v>
      </c>
      <c r="D149" s="37" t="s">
        <v>354</v>
      </c>
      <c r="E149" s="38">
        <v>13520</v>
      </c>
      <c r="F149" s="39">
        <v>1.32</v>
      </c>
      <c r="G149" s="39"/>
      <c r="H149" s="40">
        <v>1</v>
      </c>
      <c r="I149" s="41"/>
      <c r="J149" s="38">
        <v>1.4</v>
      </c>
      <c r="K149" s="38">
        <v>1.68</v>
      </c>
      <c r="L149" s="38">
        <v>2.23</v>
      </c>
      <c r="M149" s="42">
        <v>2.57</v>
      </c>
      <c r="N149" s="77">
        <v>0</v>
      </c>
      <c r="O149" s="43">
        <f>SUM(N149*$E149*$F149*$H149*$J149*$O$11)</f>
        <v>0</v>
      </c>
      <c r="P149" s="45">
        <v>0</v>
      </c>
      <c r="Q149" s="43">
        <f>SUM(P149*$E149*$F149*$H149*$J149*$Q$11)</f>
        <v>0</v>
      </c>
      <c r="R149" s="45">
        <v>0</v>
      </c>
      <c r="S149" s="44">
        <f>SUM(R149*$E149*$F149*$H149*$J149*$S$11)</f>
        <v>0</v>
      </c>
      <c r="T149" s="45">
        <v>0</v>
      </c>
      <c r="U149" s="43">
        <f>SUM(T149*$E149*$F149*$H149*$J149*$U$11)</f>
        <v>0</v>
      </c>
      <c r="V149" s="45">
        <v>0</v>
      </c>
      <c r="W149" s="43">
        <f>SUM(V149*$E149*$F149*$H149*$J149*$W$11)</f>
        <v>0</v>
      </c>
      <c r="X149" s="45"/>
      <c r="Y149" s="44">
        <f>SUM(X149*$E149*$F149*$H149*$J149*$Y$11)</f>
        <v>0</v>
      </c>
      <c r="Z149" s="78"/>
      <c r="AA149" s="43">
        <f>SUM(Z149*$E149*$F149*$H149*$J149*$AA$11)</f>
        <v>0</v>
      </c>
      <c r="AB149" s="45">
        <v>0</v>
      </c>
      <c r="AC149" s="43">
        <f>SUM(AB149*$E149*$F149*$H149*$J149*$AC$11)</f>
        <v>0</v>
      </c>
      <c r="AD149" s="45">
        <v>0</v>
      </c>
      <c r="AE149" s="43">
        <f>SUM(AD149*$E149*$F149*$H149*$J149*$AE$11)</f>
        <v>0</v>
      </c>
      <c r="AF149" s="43">
        <v>0</v>
      </c>
      <c r="AG149" s="43">
        <v>0</v>
      </c>
      <c r="AH149" s="45">
        <v>0</v>
      </c>
      <c r="AI149" s="43">
        <f>SUM(AH149*$E149*$F149*$H149*$J149*$AI$11)</f>
        <v>0</v>
      </c>
      <c r="AJ149" s="45">
        <v>0</v>
      </c>
      <c r="AK149" s="43">
        <f>AJ149*$E149*$F149*$H149*$K149*$AK$11</f>
        <v>0</v>
      </c>
      <c r="AL149" s="45">
        <v>0</v>
      </c>
      <c r="AM149" s="43">
        <f>AL149*$E149*$F149*$H149*$K149*$AM$11</f>
        <v>0</v>
      </c>
      <c r="AN149" s="78"/>
      <c r="AO149" s="43">
        <f>SUM(AN149*$E149*$F149*$H149*$J149*$AO$11)</f>
        <v>0</v>
      </c>
      <c r="AP149" s="45"/>
      <c r="AQ149" s="44">
        <f>SUM(AP149*$E149*$F149*$H149*$J149*$AQ$11)</f>
        <v>0</v>
      </c>
      <c r="AR149" s="45">
        <v>0</v>
      </c>
      <c r="AS149" s="43">
        <f>SUM(AR149*$E149*$F149*$H149*$J149*$AS$11)</f>
        <v>0</v>
      </c>
      <c r="AT149" s="45">
        <v>0</v>
      </c>
      <c r="AU149" s="43">
        <f>SUM(AT149*$E149*$F149*$H149*$J149*$AU$11)</f>
        <v>0</v>
      </c>
      <c r="AV149" s="45"/>
      <c r="AW149" s="43">
        <f>SUM(AV149*$E149*$F149*$H149*$J149*$AW$11)</f>
        <v>0</v>
      </c>
      <c r="AX149" s="45"/>
      <c r="AY149" s="43">
        <f>SUM(AX149*$E149*$F149*$H149*$J149*$AY$11)</f>
        <v>0</v>
      </c>
      <c r="AZ149" s="45"/>
      <c r="BA149" s="43">
        <f>SUM(AZ149*$E149*$F149*$H149*$J149*$BA$11)</f>
        <v>0</v>
      </c>
      <c r="BB149" s="45">
        <v>0</v>
      </c>
      <c r="BC149" s="43">
        <f>SUM(BB149*$E149*$F149*$H149*$J149*$BC$11)</f>
        <v>0</v>
      </c>
      <c r="BD149" s="45">
        <v>0</v>
      </c>
      <c r="BE149" s="43">
        <f>SUM(BD149*$E149*$F149*$H149*$J149*$BE$11)</f>
        <v>0</v>
      </c>
      <c r="BF149" s="45">
        <v>0</v>
      </c>
      <c r="BG149" s="43">
        <f>SUM(BF149*$E149*$F149*$H149*$J149*$BG$11)</f>
        <v>0</v>
      </c>
      <c r="BH149" s="45">
        <v>0</v>
      </c>
      <c r="BI149" s="43">
        <f>SUM(BH149*$E149*$F149*$H149*$J149*$BI$11)</f>
        <v>0</v>
      </c>
      <c r="BJ149" s="45">
        <v>0</v>
      </c>
      <c r="BK149" s="43">
        <f>SUM(BJ149*$E149*$F149*$H149*$J149*$BK$11)</f>
        <v>0</v>
      </c>
      <c r="BL149" s="45"/>
      <c r="BM149" s="43">
        <f>SUM(BL149*$E149*$F149*$H149*$J149*$BM$11)</f>
        <v>0</v>
      </c>
      <c r="BN149" s="45">
        <v>0</v>
      </c>
      <c r="BO149" s="43">
        <f>BN149*$E149*$F149*$H149*$K149*$BO$11</f>
        <v>0</v>
      </c>
      <c r="BP149" s="45">
        <v>0</v>
      </c>
      <c r="BQ149" s="43">
        <f>BP149*$E149*$F149*$H149*$K149*$BQ$11</f>
        <v>0</v>
      </c>
      <c r="BR149" s="86">
        <v>0</v>
      </c>
      <c r="BS149" s="43">
        <f>BR149*$E149*$F149*$H149*$K149*$BS$11</f>
        <v>0</v>
      </c>
      <c r="BT149" s="45">
        <v>0</v>
      </c>
      <c r="BU149" s="43">
        <f>BT149*$E149*$F149*$H149*$K149*$BU$11</f>
        <v>0</v>
      </c>
      <c r="BV149" s="45">
        <v>0</v>
      </c>
      <c r="BW149" s="43">
        <f>BV149*$E149*$F149*$H149*$K149*$BW$11</f>
        <v>0</v>
      </c>
      <c r="BX149" s="72">
        <v>0</v>
      </c>
      <c r="BY149" s="43">
        <f>BX149*$E149*$F149*$H149*$K149*$BY$11</f>
        <v>0</v>
      </c>
      <c r="BZ149" s="47">
        <v>1</v>
      </c>
      <c r="CA149" s="47">
        <v>29981.95</v>
      </c>
      <c r="CB149" s="45">
        <v>0</v>
      </c>
      <c r="CC149" s="43">
        <f>CB149*$E149*$F149*$H149*$K149*$CC$11</f>
        <v>0</v>
      </c>
      <c r="CD149" s="45"/>
      <c r="CE149" s="43">
        <f>CD149*$E149*$F149*$H149*$K149*$CE$11</f>
        <v>0</v>
      </c>
      <c r="CF149" s="45">
        <v>0</v>
      </c>
      <c r="CG149" s="43">
        <f>CF149*$E149*$F149*$H149*$K149*$CG$11</f>
        <v>0</v>
      </c>
      <c r="CH149" s="45">
        <v>0</v>
      </c>
      <c r="CI149" s="43">
        <f>CH149*$E149*$F149*$H149*$K149*$CI$11</f>
        <v>0</v>
      </c>
      <c r="CJ149" s="43">
        <v>0</v>
      </c>
      <c r="CK149" s="43">
        <v>0</v>
      </c>
      <c r="CL149" s="45">
        <v>0</v>
      </c>
      <c r="CM149" s="43">
        <f>CL149*$E149*$F149*$H149*$K149*$CM$11</f>
        <v>0</v>
      </c>
      <c r="CN149" s="45">
        <v>0</v>
      </c>
      <c r="CO149" s="43">
        <f>CN149*$E149*$F149*$H149*$K149*$CO$11</f>
        <v>0</v>
      </c>
      <c r="CP149" s="45"/>
      <c r="CQ149" s="43">
        <f>CP149*$E149*$F149*$H149*$K149*$CQ$11</f>
        <v>0</v>
      </c>
      <c r="CR149" s="45"/>
      <c r="CS149" s="43">
        <f>CR149*$E149*$F149*$H149*$K149*$CS$11</f>
        <v>0</v>
      </c>
      <c r="CT149" s="45">
        <v>0</v>
      </c>
      <c r="CU149" s="43">
        <f>CT149*$E149*$F149*$H149*$K149*$CU$11</f>
        <v>0</v>
      </c>
      <c r="CV149" s="45">
        <v>0</v>
      </c>
      <c r="CW149" s="43">
        <f>CV149*$E149*$F149*$H149*$L149*$CW$11</f>
        <v>0</v>
      </c>
      <c r="CX149" s="45">
        <v>0</v>
      </c>
      <c r="CY149" s="43">
        <f>CX149*$E149*$F149*$H149*$M149*$CY$11</f>
        <v>0</v>
      </c>
      <c r="CZ149" s="44"/>
      <c r="DA149" s="43">
        <f>CZ149*E149*F149*H149</f>
        <v>0</v>
      </c>
      <c r="DB149" s="44"/>
      <c r="DC149" s="43"/>
      <c r="DD149" s="49">
        <f>SUM(P149+N149+Z149+R149+T149+AB149+X149+V149+AD149+AJ149+AH149+AL149+AN149+AR149+BN149+BT149+AP149+BB149+BD149+CH149+CL149+CF149+CN149+CP149+BX149+CB149+AT149+AV149+AX149+AZ149+BP149+BR149+BV149+BF149+BH149+BJ149+BL149+CD149+CR149+CT149+CV149+CX149+CZ149)</f>
        <v>0</v>
      </c>
      <c r="DE149" s="49">
        <f>SUM(Q149+O149+AA149+S149+U149+AC149+Y149+W149+AE149+AK149+AI149+AM149+AO149+AS149+BO149+BU149+AQ149+BC149+BE149+CI149+CM149+CG149+CO149+CQ149+BY149+CC149+AU149+AW149+AY149+BA149+BQ149+BS149+BW149+BG149+BI149+BK149+BM149+CE149+CS149+CU149+CW149+CY149+DA149)</f>
        <v>0</v>
      </c>
    </row>
    <row r="150" spans="1:109" ht="15.75" x14ac:dyDescent="0.25">
      <c r="A150" s="23">
        <v>29</v>
      </c>
      <c r="B150" s="23"/>
      <c r="C150" s="74"/>
      <c r="D150" s="177" t="s">
        <v>355</v>
      </c>
      <c r="E150" s="38">
        <v>13520</v>
      </c>
      <c r="F150" s="206">
        <v>1.25</v>
      </c>
      <c r="G150" s="206"/>
      <c r="H150" s="26">
        <v>1</v>
      </c>
      <c r="I150" s="75"/>
      <c r="J150" s="38">
        <v>1.4</v>
      </c>
      <c r="K150" s="38">
        <v>1.68</v>
      </c>
      <c r="L150" s="38">
        <v>2.23</v>
      </c>
      <c r="M150" s="42">
        <v>2.57</v>
      </c>
      <c r="N150" s="207">
        <f t="shared" ref="N150:CC150" si="242">SUM(N151:N154)</f>
        <v>0</v>
      </c>
      <c r="O150" s="207">
        <f t="shared" si="242"/>
        <v>0</v>
      </c>
      <c r="P150" s="207">
        <f t="shared" si="242"/>
        <v>63</v>
      </c>
      <c r="Q150" s="207">
        <f t="shared" si="242"/>
        <v>2492249.7599999998</v>
      </c>
      <c r="R150" s="207">
        <f t="shared" si="242"/>
        <v>245</v>
      </c>
      <c r="S150" s="207">
        <f t="shared" si="242"/>
        <v>5823956.3199999994</v>
      </c>
      <c r="T150" s="207">
        <f>SUM(T151:T154)</f>
        <v>0</v>
      </c>
      <c r="U150" s="207">
        <f t="shared" si="242"/>
        <v>0</v>
      </c>
      <c r="V150" s="207">
        <f t="shared" si="242"/>
        <v>0</v>
      </c>
      <c r="W150" s="207">
        <f t="shared" si="242"/>
        <v>0</v>
      </c>
      <c r="X150" s="207">
        <f t="shared" si="242"/>
        <v>0</v>
      </c>
      <c r="Y150" s="207">
        <f t="shared" si="242"/>
        <v>0</v>
      </c>
      <c r="Z150" s="207">
        <f t="shared" si="242"/>
        <v>0</v>
      </c>
      <c r="AA150" s="207">
        <f t="shared" si="242"/>
        <v>0</v>
      </c>
      <c r="AB150" s="207">
        <f t="shared" si="242"/>
        <v>0</v>
      </c>
      <c r="AC150" s="207">
        <f t="shared" si="242"/>
        <v>0</v>
      </c>
      <c r="AD150" s="207">
        <f t="shared" si="242"/>
        <v>70</v>
      </c>
      <c r="AE150" s="207">
        <f t="shared" si="242"/>
        <v>1428117.6</v>
      </c>
      <c r="AF150" s="207">
        <v>-9.3333333333333286</v>
      </c>
      <c r="AG150" s="207">
        <v>-194106.63999999932</v>
      </c>
      <c r="AH150" s="207">
        <f t="shared" si="242"/>
        <v>15</v>
      </c>
      <c r="AI150" s="207">
        <f t="shared" si="242"/>
        <v>298116</v>
      </c>
      <c r="AJ150" s="207">
        <f>SUM(AJ151:AJ154)</f>
        <v>0</v>
      </c>
      <c r="AK150" s="207">
        <f t="shared" si="242"/>
        <v>0</v>
      </c>
      <c r="AL150" s="207">
        <f t="shared" si="242"/>
        <v>103</v>
      </c>
      <c r="AM150" s="207">
        <f t="shared" si="242"/>
        <v>2456475.84</v>
      </c>
      <c r="AN150" s="207">
        <f t="shared" si="242"/>
        <v>0</v>
      </c>
      <c r="AO150" s="207">
        <f t="shared" si="242"/>
        <v>0</v>
      </c>
      <c r="AP150" s="207">
        <f t="shared" si="242"/>
        <v>0</v>
      </c>
      <c r="AQ150" s="207">
        <f t="shared" si="242"/>
        <v>0</v>
      </c>
      <c r="AR150" s="207">
        <f t="shared" si="242"/>
        <v>0</v>
      </c>
      <c r="AS150" s="207">
        <f t="shared" si="242"/>
        <v>0</v>
      </c>
      <c r="AT150" s="207">
        <f t="shared" si="242"/>
        <v>0</v>
      </c>
      <c r="AU150" s="207">
        <f t="shared" si="242"/>
        <v>0</v>
      </c>
      <c r="AV150" s="207">
        <f t="shared" si="242"/>
        <v>0</v>
      </c>
      <c r="AW150" s="207">
        <f t="shared" si="242"/>
        <v>0</v>
      </c>
      <c r="AX150" s="207">
        <f t="shared" si="242"/>
        <v>0</v>
      </c>
      <c r="AY150" s="207">
        <f t="shared" si="242"/>
        <v>0</v>
      </c>
      <c r="AZ150" s="207">
        <f t="shared" si="242"/>
        <v>0</v>
      </c>
      <c r="BA150" s="207">
        <f t="shared" si="242"/>
        <v>0</v>
      </c>
      <c r="BB150" s="207">
        <f t="shared" si="242"/>
        <v>0</v>
      </c>
      <c r="BC150" s="207">
        <f t="shared" si="242"/>
        <v>0</v>
      </c>
      <c r="BD150" s="207">
        <f t="shared" si="242"/>
        <v>58</v>
      </c>
      <c r="BE150" s="207">
        <f t="shared" si="242"/>
        <v>1152715.2</v>
      </c>
      <c r="BF150" s="207">
        <f>SUM(BF151:BF154)</f>
        <v>40</v>
      </c>
      <c r="BG150" s="207">
        <f t="shared" si="242"/>
        <v>794976</v>
      </c>
      <c r="BH150" s="207">
        <f t="shared" si="242"/>
        <v>0</v>
      </c>
      <c r="BI150" s="207">
        <f t="shared" si="242"/>
        <v>0</v>
      </c>
      <c r="BJ150" s="207">
        <f t="shared" si="242"/>
        <v>0</v>
      </c>
      <c r="BK150" s="207">
        <f t="shared" si="242"/>
        <v>0</v>
      </c>
      <c r="BL150" s="207">
        <f t="shared" si="242"/>
        <v>53</v>
      </c>
      <c r="BM150" s="207">
        <f t="shared" si="242"/>
        <v>1075488.96</v>
      </c>
      <c r="BN150" s="207">
        <f t="shared" si="242"/>
        <v>0</v>
      </c>
      <c r="BO150" s="207">
        <f t="shared" si="242"/>
        <v>0</v>
      </c>
      <c r="BP150" s="207">
        <f t="shared" si="242"/>
        <v>0</v>
      </c>
      <c r="BQ150" s="207">
        <f t="shared" si="242"/>
        <v>0</v>
      </c>
      <c r="BR150" s="207">
        <f t="shared" si="242"/>
        <v>0</v>
      </c>
      <c r="BS150" s="207">
        <f t="shared" si="242"/>
        <v>0</v>
      </c>
      <c r="BT150" s="207">
        <f>SUM(BT151:BT154)</f>
        <v>81</v>
      </c>
      <c r="BU150" s="207">
        <f t="shared" si="242"/>
        <v>2328825.4079999998</v>
      </c>
      <c r="BV150" s="207">
        <f t="shared" si="242"/>
        <v>0</v>
      </c>
      <c r="BW150" s="207">
        <f t="shared" si="242"/>
        <v>0</v>
      </c>
      <c r="BX150" s="208">
        <f t="shared" si="242"/>
        <v>144</v>
      </c>
      <c r="BY150" s="207">
        <f t="shared" si="242"/>
        <v>3652574.0159999998</v>
      </c>
      <c r="BZ150" s="101">
        <v>-19.833333333333343</v>
      </c>
      <c r="CA150" s="101">
        <v>-410132.01999999862</v>
      </c>
      <c r="CB150" s="207">
        <f t="shared" si="242"/>
        <v>90</v>
      </c>
      <c r="CC150" s="207">
        <f t="shared" si="242"/>
        <v>2146435.1999999997</v>
      </c>
      <c r="CD150" s="207">
        <f t="shared" ref="CD150:DE150" si="243">SUM(CD151:CD154)</f>
        <v>75</v>
      </c>
      <c r="CE150" s="207">
        <f t="shared" si="243"/>
        <v>1788696</v>
      </c>
      <c r="CF150" s="207">
        <f t="shared" si="243"/>
        <v>148</v>
      </c>
      <c r="CG150" s="207">
        <f t="shared" si="243"/>
        <v>3774318.912</v>
      </c>
      <c r="CH150" s="207">
        <f t="shared" si="243"/>
        <v>0</v>
      </c>
      <c r="CI150" s="207">
        <f t="shared" si="243"/>
        <v>0</v>
      </c>
      <c r="CJ150" s="207">
        <v>1</v>
      </c>
      <c r="CK150" s="207">
        <v>23849.279999999999</v>
      </c>
      <c r="CL150" s="207">
        <f t="shared" si="243"/>
        <v>16</v>
      </c>
      <c r="CM150" s="207">
        <f t="shared" si="243"/>
        <v>399305.08799999999</v>
      </c>
      <c r="CN150" s="207">
        <f t="shared" si="243"/>
        <v>20</v>
      </c>
      <c r="CO150" s="207">
        <f t="shared" si="243"/>
        <v>476985.59999999998</v>
      </c>
      <c r="CP150" s="207">
        <f t="shared" si="243"/>
        <v>3</v>
      </c>
      <c r="CQ150" s="207">
        <f t="shared" si="243"/>
        <v>71547.839999999997</v>
      </c>
      <c r="CR150" s="207">
        <f t="shared" si="243"/>
        <v>35</v>
      </c>
      <c r="CS150" s="207">
        <f t="shared" si="243"/>
        <v>834724.79999999993</v>
      </c>
      <c r="CT150" s="207">
        <f t="shared" si="243"/>
        <v>8</v>
      </c>
      <c r="CU150" s="207">
        <f t="shared" si="243"/>
        <v>190794.23999999999</v>
      </c>
      <c r="CV150" s="207">
        <f t="shared" si="243"/>
        <v>50</v>
      </c>
      <c r="CW150" s="207">
        <f t="shared" si="243"/>
        <v>1582854</v>
      </c>
      <c r="CX150" s="207">
        <f t="shared" si="243"/>
        <v>56</v>
      </c>
      <c r="CY150" s="207">
        <f t="shared" si="243"/>
        <v>2043088.3199999998</v>
      </c>
      <c r="CZ150" s="207">
        <f t="shared" si="243"/>
        <v>0</v>
      </c>
      <c r="DA150" s="207">
        <f t="shared" si="243"/>
        <v>0</v>
      </c>
      <c r="DB150" s="207">
        <f t="shared" si="243"/>
        <v>0</v>
      </c>
      <c r="DC150" s="207">
        <f t="shared" si="243"/>
        <v>0</v>
      </c>
      <c r="DD150" s="207">
        <f t="shared" si="243"/>
        <v>1373</v>
      </c>
      <c r="DE150" s="207">
        <f t="shared" si="243"/>
        <v>34812245.103999995</v>
      </c>
    </row>
    <row r="151" spans="1:109" ht="30" x14ac:dyDescent="0.25">
      <c r="A151" s="23"/>
      <c r="B151" s="23">
        <v>101</v>
      </c>
      <c r="C151" s="108" t="s">
        <v>356</v>
      </c>
      <c r="D151" s="37" t="s">
        <v>357</v>
      </c>
      <c r="E151" s="38">
        <v>13520</v>
      </c>
      <c r="F151" s="39">
        <v>1.44</v>
      </c>
      <c r="G151" s="39"/>
      <c r="H151" s="40">
        <v>1</v>
      </c>
      <c r="I151" s="41"/>
      <c r="J151" s="38">
        <v>1.4</v>
      </c>
      <c r="K151" s="38">
        <v>1.68</v>
      </c>
      <c r="L151" s="38">
        <v>2.23</v>
      </c>
      <c r="M151" s="42">
        <v>2.57</v>
      </c>
      <c r="N151" s="77">
        <v>0</v>
      </c>
      <c r="O151" s="43">
        <f>SUM(N151*$E151*$F151*$H151*$J151*$O$11)</f>
        <v>0</v>
      </c>
      <c r="P151" s="45">
        <v>24</v>
      </c>
      <c r="Q151" s="43">
        <f>SUM(P151*$E151*$F151*$H151*$J151*$Q$11)</f>
        <v>654151.67999999993</v>
      </c>
      <c r="R151" s="44">
        <v>28</v>
      </c>
      <c r="S151" s="44">
        <f>SUM(R151*$E151*$F151*$H151*$J151*$S$11)</f>
        <v>763176.95999999996</v>
      </c>
      <c r="T151" s="45">
        <v>0</v>
      </c>
      <c r="U151" s="43">
        <f>SUM(T151*$E151*$F151*$H151*$J151*$U$11)</f>
        <v>0</v>
      </c>
      <c r="V151" s="45">
        <v>0</v>
      </c>
      <c r="W151" s="43">
        <f>SUM(V151*$E151*$F151*$H151*$J151*$W$11)</f>
        <v>0</v>
      </c>
      <c r="X151" s="45"/>
      <c r="Y151" s="44">
        <f>SUM(X151*$E151*$F151*$H151*$J151*$Y$11)</f>
        <v>0</v>
      </c>
      <c r="Z151" s="78"/>
      <c r="AA151" s="43">
        <f>SUM(Z151*$E151*$F151*$H151*$J151*$AA$11)</f>
        <v>0</v>
      </c>
      <c r="AB151" s="45">
        <v>0</v>
      </c>
      <c r="AC151" s="43">
        <f>SUM(AB151*$E151*$F151*$H151*$J151*$AC$11)</f>
        <v>0</v>
      </c>
      <c r="AD151" s="45">
        <v>5</v>
      </c>
      <c r="AE151" s="43">
        <f>SUM(AD151*$E151*$F151*$H151*$J151*$AE$11)</f>
        <v>136281.60000000001</v>
      </c>
      <c r="AF151" s="43">
        <v>-1.166666666666667</v>
      </c>
      <c r="AG151" s="43">
        <v>-31799.040000000023</v>
      </c>
      <c r="AH151" s="45">
        <v>0</v>
      </c>
      <c r="AI151" s="43">
        <f>SUM(AH151*$E151*$F151*$H151*$J151*$AI$11)</f>
        <v>0</v>
      </c>
      <c r="AJ151" s="45">
        <v>0</v>
      </c>
      <c r="AK151" s="43">
        <f>AJ151*$E151*$F151*$H151*$K151*$AK$11</f>
        <v>0</v>
      </c>
      <c r="AL151" s="85"/>
      <c r="AM151" s="43">
        <f>AL151*$E151*$F151*$H151*$K151*$AM$11</f>
        <v>0</v>
      </c>
      <c r="AN151" s="78"/>
      <c r="AO151" s="43">
        <f>SUM(AN151*$E151*$F151*$H151*$J151*$AO$11)</f>
        <v>0</v>
      </c>
      <c r="AP151" s="45"/>
      <c r="AQ151" s="44">
        <f>SUM(AP151*$E151*$F151*$H151*$J151*$AQ$11)</f>
        <v>0</v>
      </c>
      <c r="AR151" s="45">
        <v>0</v>
      </c>
      <c r="AS151" s="43">
        <f>SUM(AR151*$E151*$F151*$H151*$J151*$AS$11)</f>
        <v>0</v>
      </c>
      <c r="AT151" s="45">
        <v>0</v>
      </c>
      <c r="AU151" s="43">
        <f>SUM(AT151*$E151*$F151*$H151*$J151*$AU$11)</f>
        <v>0</v>
      </c>
      <c r="AV151" s="45"/>
      <c r="AW151" s="43">
        <f>SUM(AV151*$E151*$F151*$H151*$J151*$AW$11)</f>
        <v>0</v>
      </c>
      <c r="AX151" s="45"/>
      <c r="AY151" s="43">
        <f>SUM(AX151*$E151*$F151*$H151*$J151*$AY$11)</f>
        <v>0</v>
      </c>
      <c r="AZ151" s="45"/>
      <c r="BA151" s="43">
        <f>SUM(AZ151*$E151*$F151*$H151*$J151*$BA$11)</f>
        <v>0</v>
      </c>
      <c r="BB151" s="45">
        <v>0</v>
      </c>
      <c r="BC151" s="43">
        <f>SUM(BB151*$E151*$F151*$H151*$J151*$BC$11)</f>
        <v>0</v>
      </c>
      <c r="BD151" s="45"/>
      <c r="BE151" s="43">
        <f>SUM(BD151*$E151*$F151*$H151*$J151*$BE$11)</f>
        <v>0</v>
      </c>
      <c r="BF151" s="45">
        <v>0</v>
      </c>
      <c r="BG151" s="43">
        <f>SUM(BF151*$E151*$F151*$H151*$J151*$BG$11)</f>
        <v>0</v>
      </c>
      <c r="BH151" s="45">
        <v>0</v>
      </c>
      <c r="BI151" s="43">
        <f>SUM(BH151*$E151*$F151*$H151*$J151*$BI$11)</f>
        <v>0</v>
      </c>
      <c r="BJ151" s="45">
        <v>0</v>
      </c>
      <c r="BK151" s="43">
        <f>SUM(BJ151*$E151*$F151*$H151*$J151*$BK$11)</f>
        <v>0</v>
      </c>
      <c r="BL151" s="45">
        <v>3</v>
      </c>
      <c r="BM151" s="43">
        <f>SUM(BL151*$E151*$F151*$H151*$J151*$BM$11)</f>
        <v>81768.959999999992</v>
      </c>
      <c r="BN151" s="45">
        <v>0</v>
      </c>
      <c r="BO151" s="43">
        <f>BN151*$E151*$F151*$H151*$K151*$BO$11</f>
        <v>0</v>
      </c>
      <c r="BP151" s="45">
        <v>0</v>
      </c>
      <c r="BQ151" s="43">
        <f>BP151*$E151*$F151*$H151*$K151*$BQ$11</f>
        <v>0</v>
      </c>
      <c r="BR151" s="86">
        <v>0</v>
      </c>
      <c r="BS151" s="43">
        <f>BR151*$E151*$F151*$H151*$K151*$BS$11</f>
        <v>0</v>
      </c>
      <c r="BT151" s="44">
        <v>12</v>
      </c>
      <c r="BU151" s="43">
        <f>BT151*$E151*$F151*$H151*$K151*$BU$11</f>
        <v>392491.00799999997</v>
      </c>
      <c r="BV151" s="45">
        <v>0</v>
      </c>
      <c r="BW151" s="43">
        <f>BV151*$E151*$F151*$H151*$K151*$BW$11</f>
        <v>0</v>
      </c>
      <c r="BX151" s="46">
        <v>23</v>
      </c>
      <c r="BY151" s="43">
        <f>BX151*$E151*$F151*$H151*$K151*$BY$11</f>
        <v>752274.43199999991</v>
      </c>
      <c r="BZ151" s="47">
        <v>9.8333333333333321</v>
      </c>
      <c r="CA151" s="47">
        <v>321624.45999999985</v>
      </c>
      <c r="CB151" s="45"/>
      <c r="CC151" s="43">
        <f>CB151*$E151*$F151*$H151*$K151*$CC$11</f>
        <v>0</v>
      </c>
      <c r="CD151" s="45"/>
      <c r="CE151" s="43">
        <f>CD151*$E151*$F151*$H151*$K151*$CE$11</f>
        <v>0</v>
      </c>
      <c r="CF151" s="44">
        <v>3</v>
      </c>
      <c r="CG151" s="43">
        <f>CF151*$E151*$F151*$H151*$K151*$CG$11</f>
        <v>98122.751999999993</v>
      </c>
      <c r="CH151" s="45">
        <v>0</v>
      </c>
      <c r="CI151" s="43">
        <f>CH151*$E151*$F151*$H151*$K151*$CI$11</f>
        <v>0</v>
      </c>
      <c r="CJ151" s="43">
        <v>0</v>
      </c>
      <c r="CK151" s="43">
        <v>0</v>
      </c>
      <c r="CL151" s="45">
        <v>2</v>
      </c>
      <c r="CM151" s="43">
        <f>CL151*$E151*$F151*$H151*$K151*$CM$11</f>
        <v>65415.167999999998</v>
      </c>
      <c r="CN151" s="45">
        <v>0</v>
      </c>
      <c r="CO151" s="43">
        <f>CN151*$E151*$F151*$H151*$K151*$CO$11</f>
        <v>0</v>
      </c>
      <c r="CP151" s="45"/>
      <c r="CQ151" s="43">
        <f>CP151*$E151*$F151*$H151*$K151*$CQ$11</f>
        <v>0</v>
      </c>
      <c r="CR151" s="45"/>
      <c r="CS151" s="43">
        <f>CR151*$E151*$F151*$H151*$K151*$CS$11</f>
        <v>0</v>
      </c>
      <c r="CT151" s="45">
        <v>0</v>
      </c>
      <c r="CU151" s="43">
        <f>CT151*$E151*$F151*$H151*$K151*$CU$11</f>
        <v>0</v>
      </c>
      <c r="CV151" s="45">
        <v>0</v>
      </c>
      <c r="CW151" s="43">
        <f>CV151*$E151*$F151*$H151*$L151*$CW$11</f>
        <v>0</v>
      </c>
      <c r="CX151" s="45"/>
      <c r="CY151" s="43">
        <f>CX151*$E151*$F151*$H151*$M151*$CY$11</f>
        <v>0</v>
      </c>
      <c r="CZ151" s="44"/>
      <c r="DA151" s="43">
        <f>CZ151*E151*F151*H151</f>
        <v>0</v>
      </c>
      <c r="DB151" s="44"/>
      <c r="DC151" s="43"/>
      <c r="DD151" s="49">
        <f t="shared" ref="DD151:DE154" si="244">SUM(P151+N151+Z151+R151+T151+AB151+X151+V151+AD151+AJ151+AH151+AL151+AN151+AR151+BN151+BT151+AP151+BB151+BD151+CH151+CL151+CF151+CN151+CP151+BX151+CB151+AT151+AV151+AX151+AZ151+BP151+BR151+BV151+BF151+BH151+BJ151+BL151+CD151+CR151+CT151+CV151+CX151+CZ151)</f>
        <v>100</v>
      </c>
      <c r="DE151" s="49">
        <f t="shared" si="244"/>
        <v>2943682.5600000001</v>
      </c>
    </row>
    <row r="152" spans="1:109" ht="30" x14ac:dyDescent="0.25">
      <c r="A152" s="23"/>
      <c r="B152" s="23">
        <v>102</v>
      </c>
      <c r="C152" s="108" t="s">
        <v>358</v>
      </c>
      <c r="D152" s="37" t="s">
        <v>359</v>
      </c>
      <c r="E152" s="38">
        <v>13520</v>
      </c>
      <c r="F152" s="39">
        <v>1.69</v>
      </c>
      <c r="G152" s="39"/>
      <c r="H152" s="40">
        <v>1</v>
      </c>
      <c r="I152" s="41"/>
      <c r="J152" s="38">
        <v>1.4</v>
      </c>
      <c r="K152" s="38">
        <v>1.68</v>
      </c>
      <c r="L152" s="38">
        <v>2.23</v>
      </c>
      <c r="M152" s="42">
        <v>2.57</v>
      </c>
      <c r="N152" s="77">
        <v>0</v>
      </c>
      <c r="O152" s="43">
        <f>SUM(N152*$E152*$F152*$H152*$J152*$O$11)</f>
        <v>0</v>
      </c>
      <c r="P152" s="45"/>
      <c r="Q152" s="43">
        <f>SUM(P152*$E152*$F152*$H152*$J152*$Q$11)</f>
        <v>0</v>
      </c>
      <c r="R152" s="44">
        <v>28</v>
      </c>
      <c r="S152" s="44">
        <f>SUM(R152*$E152*$F152*$H152*$J152*$S$11)</f>
        <v>895672.96</v>
      </c>
      <c r="T152" s="45">
        <v>0</v>
      </c>
      <c r="U152" s="43">
        <f>SUM(T152*$E152*$F152*$H152*$J152*$U$11)</f>
        <v>0</v>
      </c>
      <c r="V152" s="45">
        <v>0</v>
      </c>
      <c r="W152" s="43">
        <f>SUM(V152*$E152*$F152*$H152*$J152*$W$11)</f>
        <v>0</v>
      </c>
      <c r="X152" s="45"/>
      <c r="Y152" s="44">
        <f>SUM(X152*$E152*$F152*$H152*$J152*$Y$11)</f>
        <v>0</v>
      </c>
      <c r="Z152" s="78"/>
      <c r="AA152" s="43">
        <f>SUM(Z152*$E152*$F152*$H152*$J152*$AA$11)</f>
        <v>0</v>
      </c>
      <c r="AB152" s="45">
        <v>0</v>
      </c>
      <c r="AC152" s="43">
        <f>SUM(AB152*$E152*$F152*$H152*$J152*$AC$11)</f>
        <v>0</v>
      </c>
      <c r="AD152" s="45"/>
      <c r="AE152" s="43">
        <f>SUM(AD152*$E152*$F152*$H152*$J152*$AE$11)</f>
        <v>0</v>
      </c>
      <c r="AF152" s="43">
        <v>0</v>
      </c>
      <c r="AG152" s="43">
        <v>0</v>
      </c>
      <c r="AH152" s="45">
        <v>0</v>
      </c>
      <c r="AI152" s="43">
        <f>SUM(AH152*$E152*$F152*$H152*$J152*$AI$11)</f>
        <v>0</v>
      </c>
      <c r="AJ152" s="45">
        <v>0</v>
      </c>
      <c r="AK152" s="43">
        <f>AJ152*$E152*$F152*$H152*$K152*$AK$11</f>
        <v>0</v>
      </c>
      <c r="AL152" s="45">
        <v>0</v>
      </c>
      <c r="AM152" s="43">
        <f>AL152*$E152*$F152*$H152*$K152*$AM$11</f>
        <v>0</v>
      </c>
      <c r="AN152" s="78"/>
      <c r="AO152" s="43">
        <f>SUM(AN152*$E152*$F152*$H152*$J152*$AO$11)</f>
        <v>0</v>
      </c>
      <c r="AP152" s="45"/>
      <c r="AQ152" s="44">
        <f>SUM(AP152*$E152*$F152*$H152*$J152*$AQ$11)</f>
        <v>0</v>
      </c>
      <c r="AR152" s="45">
        <v>0</v>
      </c>
      <c r="AS152" s="43">
        <f>SUM(AR152*$E152*$F152*$H152*$J152*$AS$11)</f>
        <v>0</v>
      </c>
      <c r="AT152" s="45">
        <v>0</v>
      </c>
      <c r="AU152" s="43">
        <f>SUM(AT152*$E152*$F152*$H152*$J152*$AU$11)</f>
        <v>0</v>
      </c>
      <c r="AV152" s="45"/>
      <c r="AW152" s="43">
        <f>SUM(AV152*$E152*$F152*$H152*$J152*$AW$11)</f>
        <v>0</v>
      </c>
      <c r="AX152" s="45"/>
      <c r="AY152" s="43">
        <f>SUM(AX152*$E152*$F152*$H152*$J152*$AY$11)</f>
        <v>0</v>
      </c>
      <c r="AZ152" s="45"/>
      <c r="BA152" s="43">
        <f>SUM(AZ152*$E152*$F152*$H152*$J152*$BA$11)</f>
        <v>0</v>
      </c>
      <c r="BB152" s="45">
        <v>0</v>
      </c>
      <c r="BC152" s="43">
        <f>SUM(BB152*$E152*$F152*$H152*$J152*$BC$11)</f>
        <v>0</v>
      </c>
      <c r="BD152" s="45"/>
      <c r="BE152" s="43">
        <f>SUM(BD152*$E152*$F152*$H152*$J152*$BE$11)</f>
        <v>0</v>
      </c>
      <c r="BF152" s="45">
        <v>0</v>
      </c>
      <c r="BG152" s="43">
        <f>SUM(BF152*$E152*$F152*$H152*$J152*$BG$11)</f>
        <v>0</v>
      </c>
      <c r="BH152" s="45">
        <v>0</v>
      </c>
      <c r="BI152" s="43">
        <f>SUM(BH152*$E152*$F152*$H152*$J152*$BI$11)</f>
        <v>0</v>
      </c>
      <c r="BJ152" s="45">
        <v>0</v>
      </c>
      <c r="BK152" s="43">
        <f>SUM(BJ152*$E152*$F152*$H152*$J152*$BK$11)</f>
        <v>0</v>
      </c>
      <c r="BL152" s="45"/>
      <c r="BM152" s="43">
        <f>SUM(BL152*$E152*$F152*$H152*$J152*$BM$11)</f>
        <v>0</v>
      </c>
      <c r="BN152" s="45">
        <v>0</v>
      </c>
      <c r="BO152" s="43">
        <f>BN152*$E152*$F152*$H152*$K152*$BO$11</f>
        <v>0</v>
      </c>
      <c r="BP152" s="45">
        <v>0</v>
      </c>
      <c r="BQ152" s="43">
        <f>BP152*$E152*$F152*$H152*$K152*$BQ$11</f>
        <v>0</v>
      </c>
      <c r="BR152" s="86">
        <v>0</v>
      </c>
      <c r="BS152" s="43">
        <f>BR152*$E152*$F152*$H152*$K152*$BS$11</f>
        <v>0</v>
      </c>
      <c r="BT152" s="44">
        <v>20</v>
      </c>
      <c r="BU152" s="43">
        <f>BT152*$E152*$F152*$H152*$K152*$BU$11</f>
        <v>767719.67999999993</v>
      </c>
      <c r="BV152" s="45">
        <v>0</v>
      </c>
      <c r="BW152" s="43">
        <f>BV152*$E152*$F152*$H152*$K152*$BW$11</f>
        <v>0</v>
      </c>
      <c r="BX152" s="72">
        <f>2-1</f>
        <v>1</v>
      </c>
      <c r="BY152" s="43">
        <f>BX152*$E152*$F152*$H152*$K152*$BY$11</f>
        <v>38385.983999999997</v>
      </c>
      <c r="BZ152" s="47">
        <v>-1.6666666666666665</v>
      </c>
      <c r="CA152" s="47">
        <v>-63976.639999999999</v>
      </c>
      <c r="CB152" s="45">
        <v>0</v>
      </c>
      <c r="CC152" s="43">
        <f>CB152*$E152*$F152*$H152*$K152*$CC$11</f>
        <v>0</v>
      </c>
      <c r="CD152" s="45"/>
      <c r="CE152" s="43">
        <f>CD152*$E152*$F152*$H152*$K152*$CE$11</f>
        <v>0</v>
      </c>
      <c r="CF152" s="44">
        <v>15</v>
      </c>
      <c r="CG152" s="43">
        <f>CF152*$E152*$F152*$H152*$K152*$CG$11</f>
        <v>575789.76</v>
      </c>
      <c r="CH152" s="45">
        <v>0</v>
      </c>
      <c r="CI152" s="43">
        <f>CH152*$E152*$F152*$H152*$K152*$CI$11</f>
        <v>0</v>
      </c>
      <c r="CJ152" s="43">
        <v>0</v>
      </c>
      <c r="CK152" s="43">
        <v>0</v>
      </c>
      <c r="CL152" s="45"/>
      <c r="CM152" s="43">
        <f>CL152*$E152*$F152*$H152*$K152*$CM$11</f>
        <v>0</v>
      </c>
      <c r="CN152" s="45">
        <v>0</v>
      </c>
      <c r="CO152" s="43">
        <f>CN152*$E152*$F152*$H152*$K152*$CO$11</f>
        <v>0</v>
      </c>
      <c r="CP152" s="45"/>
      <c r="CQ152" s="43">
        <f>CP152*$E152*$F152*$H152*$K152*$CQ$11</f>
        <v>0</v>
      </c>
      <c r="CR152" s="45"/>
      <c r="CS152" s="43">
        <f>CR152*$E152*$F152*$H152*$K152*$CS$11</f>
        <v>0</v>
      </c>
      <c r="CT152" s="45">
        <v>0</v>
      </c>
      <c r="CU152" s="43">
        <f>CT152*$E152*$F152*$H152*$K152*$CU$11</f>
        <v>0</v>
      </c>
      <c r="CV152" s="45">
        <v>0</v>
      </c>
      <c r="CW152" s="43">
        <f>CV152*$E152*$F152*$H152*$L152*$CW$11</f>
        <v>0</v>
      </c>
      <c r="CX152" s="45">
        <v>0</v>
      </c>
      <c r="CY152" s="43">
        <f>CX152*$E152*$F152*$H152*$M152*$CY$11</f>
        <v>0</v>
      </c>
      <c r="CZ152" s="44"/>
      <c r="DA152" s="43">
        <f>CZ152*E152*F152*H152</f>
        <v>0</v>
      </c>
      <c r="DB152" s="44"/>
      <c r="DC152" s="43"/>
      <c r="DD152" s="49">
        <f t="shared" si="244"/>
        <v>64</v>
      </c>
      <c r="DE152" s="49">
        <f t="shared" si="244"/>
        <v>2277568.3840000001</v>
      </c>
    </row>
    <row r="153" spans="1:109" ht="30" hidden="1" x14ac:dyDescent="0.25">
      <c r="A153" s="23"/>
      <c r="B153" s="23">
        <v>103</v>
      </c>
      <c r="C153" s="108" t="s">
        <v>360</v>
      </c>
      <c r="D153" s="37" t="s">
        <v>361</v>
      </c>
      <c r="E153" s="38">
        <v>13520</v>
      </c>
      <c r="F153" s="39">
        <v>2.4900000000000002</v>
      </c>
      <c r="G153" s="39"/>
      <c r="H153" s="40">
        <v>1</v>
      </c>
      <c r="I153" s="41"/>
      <c r="J153" s="38">
        <v>1.4</v>
      </c>
      <c r="K153" s="38">
        <v>1.68</v>
      </c>
      <c r="L153" s="38">
        <v>2.23</v>
      </c>
      <c r="M153" s="42">
        <v>2.57</v>
      </c>
      <c r="N153" s="77">
        <v>0</v>
      </c>
      <c r="O153" s="43">
        <f>SUM(N153*$E153*$F153*$H153*$J153*$O$11)</f>
        <v>0</v>
      </c>
      <c r="P153" s="45">
        <v>39</v>
      </c>
      <c r="Q153" s="43">
        <f>SUM(P153*$E153*$F153*$H153*$J153*$Q$11)</f>
        <v>1838098.08</v>
      </c>
      <c r="R153" s="44">
        <v>15</v>
      </c>
      <c r="S153" s="44">
        <f>SUM(R153*$E153*$F153*$H153*$J153*$S$11)</f>
        <v>706960.8</v>
      </c>
      <c r="T153" s="45">
        <v>0</v>
      </c>
      <c r="U153" s="43">
        <f>SUM(T153*$E153*$F153*$H153*$J153*$U$11)</f>
        <v>0</v>
      </c>
      <c r="V153" s="45">
        <v>0</v>
      </c>
      <c r="W153" s="43">
        <f>SUM(V153*$E153*$F153*$H153*$J153*$W$11)</f>
        <v>0</v>
      </c>
      <c r="X153" s="45"/>
      <c r="Y153" s="44">
        <f>SUM(X153*$E153*$F153*$H153*$J153*$Y$11)</f>
        <v>0</v>
      </c>
      <c r="Z153" s="78"/>
      <c r="AA153" s="43">
        <f>SUM(Z153*$E153*$F153*$H153*$J153*$AA$11)</f>
        <v>0</v>
      </c>
      <c r="AB153" s="45">
        <v>0</v>
      </c>
      <c r="AC153" s="43">
        <f>SUM(AB153*$E153*$F153*$H153*$J153*$AC$11)</f>
        <v>0</v>
      </c>
      <c r="AD153" s="45"/>
      <c r="AE153" s="43">
        <f>SUM(AD153*$E153*$F153*$H153*$J153*$AE$11)</f>
        <v>0</v>
      </c>
      <c r="AF153" s="43">
        <v>0</v>
      </c>
      <c r="AG153" s="43">
        <v>0</v>
      </c>
      <c r="AH153" s="45">
        <v>0</v>
      </c>
      <c r="AI153" s="43">
        <f>SUM(AH153*$E153*$F153*$H153*$J153*$AI$11)</f>
        <v>0</v>
      </c>
      <c r="AJ153" s="45">
        <v>0</v>
      </c>
      <c r="AK153" s="43">
        <f>AJ153*$E153*$F153*$H153*$K153*$AK$11</f>
        <v>0</v>
      </c>
      <c r="AL153" s="45">
        <v>0</v>
      </c>
      <c r="AM153" s="43">
        <f>AL153*$E153*$F153*$H153*$K153*$AM$11</f>
        <v>0</v>
      </c>
      <c r="AN153" s="78"/>
      <c r="AO153" s="43">
        <f>SUM(AN153*$E153*$F153*$H153*$J153*$AO$11)</f>
        <v>0</v>
      </c>
      <c r="AP153" s="45"/>
      <c r="AQ153" s="44">
        <f>SUM(AP153*$E153*$F153*$H153*$J153*$AQ$11)</f>
        <v>0</v>
      </c>
      <c r="AR153" s="45">
        <v>0</v>
      </c>
      <c r="AS153" s="43">
        <f>SUM(AR153*$E153*$F153*$H153*$J153*$AS$11)</f>
        <v>0</v>
      </c>
      <c r="AT153" s="45">
        <v>0</v>
      </c>
      <c r="AU153" s="43">
        <f>SUM(AT153*$E153*$F153*$H153*$J153*$AU$11)</f>
        <v>0</v>
      </c>
      <c r="AV153" s="45"/>
      <c r="AW153" s="43">
        <f>SUM(AV153*$E153*$F153*$H153*$J153*$AW$11)</f>
        <v>0</v>
      </c>
      <c r="AX153" s="45"/>
      <c r="AY153" s="43">
        <f>SUM(AX153*$E153*$F153*$H153*$J153*$AY$11)</f>
        <v>0</v>
      </c>
      <c r="AZ153" s="45"/>
      <c r="BA153" s="43">
        <f>SUM(AZ153*$E153*$F153*$H153*$J153*$BA$11)</f>
        <v>0</v>
      </c>
      <c r="BB153" s="45">
        <v>0</v>
      </c>
      <c r="BC153" s="43">
        <f>SUM(BB153*$E153*$F153*$H153*$J153*$BC$11)</f>
        <v>0</v>
      </c>
      <c r="BD153" s="45"/>
      <c r="BE153" s="43">
        <f>SUM(BD153*$E153*$F153*$H153*$J153*$BE$11)</f>
        <v>0</v>
      </c>
      <c r="BF153" s="45">
        <v>0</v>
      </c>
      <c r="BG153" s="43">
        <f>SUM(BF153*$E153*$F153*$H153*$J153*$BG$11)</f>
        <v>0</v>
      </c>
      <c r="BH153" s="45">
        <v>0</v>
      </c>
      <c r="BI153" s="43">
        <f>SUM(BH153*$E153*$F153*$H153*$J153*$BI$11)</f>
        <v>0</v>
      </c>
      <c r="BJ153" s="45">
        <v>0</v>
      </c>
      <c r="BK153" s="43">
        <f>SUM(BJ153*$E153*$F153*$H153*$J153*$BK$11)</f>
        <v>0</v>
      </c>
      <c r="BL153" s="45"/>
      <c r="BM153" s="43">
        <f>SUM(BL153*$E153*$F153*$H153*$J153*$BM$11)</f>
        <v>0</v>
      </c>
      <c r="BN153" s="45">
        <v>0</v>
      </c>
      <c r="BO153" s="43">
        <f>BN153*$E153*$F153*$H153*$K153*$BO$11</f>
        <v>0</v>
      </c>
      <c r="BP153" s="45">
        <v>0</v>
      </c>
      <c r="BQ153" s="43">
        <f>BP153*$E153*$F153*$H153*$K153*$BQ$11</f>
        <v>0</v>
      </c>
      <c r="BR153" s="86">
        <v>0</v>
      </c>
      <c r="BS153" s="43">
        <f>BR153*$E153*$F153*$H153*$K153*$BS$11</f>
        <v>0</v>
      </c>
      <c r="BT153" s="44"/>
      <c r="BU153" s="43">
        <f>BT153*$E153*$F153*$H153*$K153*$BU$11</f>
        <v>0</v>
      </c>
      <c r="BV153" s="45">
        <v>0</v>
      </c>
      <c r="BW153" s="43">
        <f>BV153*$E153*$F153*$H153*$K153*$BW$11</f>
        <v>0</v>
      </c>
      <c r="BX153" s="46"/>
      <c r="BY153" s="43">
        <f>BX153*$E153*$F153*$H153*$K153*$BY$11</f>
        <v>0</v>
      </c>
      <c r="BZ153" s="47">
        <v>0</v>
      </c>
      <c r="CA153" s="47">
        <v>0</v>
      </c>
      <c r="CB153" s="45">
        <v>0</v>
      </c>
      <c r="CC153" s="43">
        <f>CB153*$E153*$F153*$H153*$K153*$CC$11</f>
        <v>0</v>
      </c>
      <c r="CD153" s="45"/>
      <c r="CE153" s="43">
        <f>CD153*$E153*$F153*$H153*$K153*$CE$11</f>
        <v>0</v>
      </c>
      <c r="CF153" s="44"/>
      <c r="CG153" s="43">
        <f>CF153*$E153*$F153*$H153*$K153*$CG$11</f>
        <v>0</v>
      </c>
      <c r="CH153" s="45">
        <v>0</v>
      </c>
      <c r="CI153" s="43">
        <f>CH153*$E153*$F153*$H153*$K153*$CI$11</f>
        <v>0</v>
      </c>
      <c r="CJ153" s="43">
        <v>0</v>
      </c>
      <c r="CK153" s="43">
        <v>0</v>
      </c>
      <c r="CL153" s="45"/>
      <c r="CM153" s="43">
        <f>CL153*$E153*$F153*$H153*$K153*$CM$11</f>
        <v>0</v>
      </c>
      <c r="CN153" s="45">
        <v>0</v>
      </c>
      <c r="CO153" s="43">
        <f>CN153*$E153*$F153*$H153*$K153*$CO$11</f>
        <v>0</v>
      </c>
      <c r="CP153" s="45"/>
      <c r="CQ153" s="43">
        <f>CP153*$E153*$F153*$H153*$K153*$CQ$11</f>
        <v>0</v>
      </c>
      <c r="CR153" s="45"/>
      <c r="CS153" s="43">
        <f>CR153*$E153*$F153*$H153*$K153*$CS$11</f>
        <v>0</v>
      </c>
      <c r="CT153" s="45">
        <v>0</v>
      </c>
      <c r="CU153" s="43">
        <f>CT153*$E153*$F153*$H153*$K153*$CU$11</f>
        <v>0</v>
      </c>
      <c r="CV153" s="45">
        <v>0</v>
      </c>
      <c r="CW153" s="43">
        <f>CV153*$E153*$F153*$H153*$L153*$CW$11</f>
        <v>0</v>
      </c>
      <c r="CX153" s="45">
        <v>0</v>
      </c>
      <c r="CY153" s="43">
        <f>CX153*$E153*$F153*$H153*$M153*$CY$11</f>
        <v>0</v>
      </c>
      <c r="CZ153" s="44"/>
      <c r="DA153" s="43">
        <f>CZ153*E153*F153*H153</f>
        <v>0</v>
      </c>
      <c r="DB153" s="44"/>
      <c r="DC153" s="43"/>
      <c r="DD153" s="49">
        <f t="shared" si="244"/>
        <v>54</v>
      </c>
      <c r="DE153" s="49">
        <f t="shared" si="244"/>
        <v>2545058.88</v>
      </c>
    </row>
    <row r="154" spans="1:109" ht="45" x14ac:dyDescent="0.25">
      <c r="A154" s="23"/>
      <c r="B154" s="23">
        <v>104</v>
      </c>
      <c r="C154" s="108" t="s">
        <v>362</v>
      </c>
      <c r="D154" s="37" t="s">
        <v>363</v>
      </c>
      <c r="E154" s="38">
        <v>13520</v>
      </c>
      <c r="F154" s="39">
        <v>1.05</v>
      </c>
      <c r="G154" s="39"/>
      <c r="H154" s="40">
        <v>1</v>
      </c>
      <c r="I154" s="41"/>
      <c r="J154" s="38">
        <v>1.4</v>
      </c>
      <c r="K154" s="38">
        <v>1.68</v>
      </c>
      <c r="L154" s="38">
        <v>2.23</v>
      </c>
      <c r="M154" s="42">
        <v>2.57</v>
      </c>
      <c r="N154" s="77"/>
      <c r="O154" s="43">
        <f>SUM(N154*$E154*$F154*$H154*$J154*$O$11)</f>
        <v>0</v>
      </c>
      <c r="P154" s="77"/>
      <c r="Q154" s="43">
        <f>SUM(P154*$E154*$F154*$H154*$J154*$Q$11)</f>
        <v>0</v>
      </c>
      <c r="R154" s="87">
        <v>174</v>
      </c>
      <c r="S154" s="44">
        <f>SUM(R154*$E154*$F154*$H154*$J154*$S$11)</f>
        <v>3458145.5999999996</v>
      </c>
      <c r="T154" s="77"/>
      <c r="U154" s="43">
        <f>SUM(T154*$E154*$F154*$H154*$J154*$U$11)</f>
        <v>0</v>
      </c>
      <c r="V154" s="77"/>
      <c r="W154" s="43">
        <f>SUM(V154*$E154*$F154*$H154*$J154*$W$11)</f>
        <v>0</v>
      </c>
      <c r="X154" s="45"/>
      <c r="Y154" s="44">
        <f>SUM(X154*$E154*$F154*$H154*$J154*$Y$11)</f>
        <v>0</v>
      </c>
      <c r="Z154" s="78"/>
      <c r="AA154" s="43">
        <f>SUM(Z154*$E154*$F154*$H154*$J154*$AA$11)</f>
        <v>0</v>
      </c>
      <c r="AB154" s="77"/>
      <c r="AC154" s="43">
        <f>SUM(AB154*$E154*$F154*$H154*$J154*$AC$11)</f>
        <v>0</v>
      </c>
      <c r="AD154" s="77">
        <v>65</v>
      </c>
      <c r="AE154" s="43">
        <f>SUM(AD154*$E154*$F154*$H154*$J154*$AE$11)</f>
        <v>1291836</v>
      </c>
      <c r="AF154" s="79">
        <v>-8.1666666666666714</v>
      </c>
      <c r="AG154" s="79">
        <v>-162307.59999999928</v>
      </c>
      <c r="AH154" s="77">
        <v>15</v>
      </c>
      <c r="AI154" s="43">
        <f>SUM(AH154*$E154*$F154*$H154*$J154*$AI$11)</f>
        <v>298116</v>
      </c>
      <c r="AJ154" s="77"/>
      <c r="AK154" s="43">
        <f>AJ154*$E154*$F154*$H154*$K154*$AK$11</f>
        <v>0</v>
      </c>
      <c r="AL154" s="82">
        <v>103</v>
      </c>
      <c r="AM154" s="43">
        <f>AL154*$E154*$F154*$H154*$K154*$AM$11</f>
        <v>2456475.84</v>
      </c>
      <c r="AN154" s="78"/>
      <c r="AO154" s="43">
        <f>SUM(AN154*$E154*$F154*$H154*$J154*$AO$11)</f>
        <v>0</v>
      </c>
      <c r="AP154" s="77"/>
      <c r="AQ154" s="44">
        <f>SUM(AP154*$E154*$F154*$H154*$J154*$AQ$11)</f>
        <v>0</v>
      </c>
      <c r="AR154" s="77"/>
      <c r="AS154" s="43">
        <f>SUM(AR154*$E154*$F154*$H154*$J154*$AS$11)</f>
        <v>0</v>
      </c>
      <c r="AT154" s="77"/>
      <c r="AU154" s="43">
        <f>SUM(AT154*$E154*$F154*$H154*$J154*$AU$11)</f>
        <v>0</v>
      </c>
      <c r="AV154" s="77"/>
      <c r="AW154" s="43">
        <f>SUM(AV154*$E154*$F154*$H154*$J154*$AW$11)</f>
        <v>0</v>
      </c>
      <c r="AX154" s="77"/>
      <c r="AY154" s="43">
        <f>SUM(AX154*$E154*$F154*$H154*$J154*$AY$11)</f>
        <v>0</v>
      </c>
      <c r="AZ154" s="77"/>
      <c r="BA154" s="43">
        <f>SUM(AZ154*$E154*$F154*$H154*$J154*$BA$11)</f>
        <v>0</v>
      </c>
      <c r="BB154" s="77"/>
      <c r="BC154" s="43">
        <f>SUM(BB154*$E154*$F154*$H154*$J154*$BC$11)</f>
        <v>0</v>
      </c>
      <c r="BD154" s="77">
        <v>58</v>
      </c>
      <c r="BE154" s="43">
        <f>SUM(BD154*$E154*$F154*$H154*$J154*$BE$11)</f>
        <v>1152715.2</v>
      </c>
      <c r="BF154" s="77">
        <v>40</v>
      </c>
      <c r="BG154" s="43">
        <f>SUM(BF154*$E154*$F154*$H154*$J154*$BG$11)</f>
        <v>794976</v>
      </c>
      <c r="BH154" s="77"/>
      <c r="BI154" s="43">
        <f>SUM(BH154*$E154*$F154*$H154*$J154*$BI$11)</f>
        <v>0</v>
      </c>
      <c r="BJ154" s="77"/>
      <c r="BK154" s="43">
        <f>SUM(BJ154*$E154*$F154*$H154*$J154*$BK$11)</f>
        <v>0</v>
      </c>
      <c r="BL154" s="77">
        <f>50</f>
        <v>50</v>
      </c>
      <c r="BM154" s="43">
        <f>SUM(BL154*$E154*$F154*$H154*$J154*$BM$11)</f>
        <v>993719.99999999988</v>
      </c>
      <c r="BN154" s="82"/>
      <c r="BO154" s="43">
        <f>BN154*$E154*$F154*$H154*$K154*$BO$11</f>
        <v>0</v>
      </c>
      <c r="BP154" s="77"/>
      <c r="BQ154" s="43">
        <f>BP154*$E154*$F154*$H154*$K154*$BQ$11</f>
        <v>0</v>
      </c>
      <c r="BR154" s="88"/>
      <c r="BS154" s="43">
        <f>BR154*$E154*$F154*$H154*$K154*$BS$11</f>
        <v>0</v>
      </c>
      <c r="BT154" s="87">
        <v>49</v>
      </c>
      <c r="BU154" s="43">
        <f>BT154*$E154*$F154*$H154*$K154*$BU$11</f>
        <v>1168614.72</v>
      </c>
      <c r="BV154" s="82"/>
      <c r="BW154" s="43">
        <f>BV154*$E154*$F154*$H154*$K154*$BW$11</f>
        <v>0</v>
      </c>
      <c r="BX154" s="80">
        <v>120</v>
      </c>
      <c r="BY154" s="43">
        <f>BX154*$E154*$F154*$H154*$K154*$BY$11</f>
        <v>2861913.6</v>
      </c>
      <c r="BZ154" s="81">
        <v>-28</v>
      </c>
      <c r="CA154" s="81">
        <v>-667779.83999999845</v>
      </c>
      <c r="CB154" s="77">
        <v>90</v>
      </c>
      <c r="CC154" s="43">
        <f>CB154*$E154*$F154*$H154*$K154*$CC$11</f>
        <v>2146435.1999999997</v>
      </c>
      <c r="CD154" s="82">
        <v>75</v>
      </c>
      <c r="CE154" s="43">
        <f>CD154*$E154*$F154*$H154*$K154*$CE$11</f>
        <v>1788696</v>
      </c>
      <c r="CF154" s="87">
        <v>130</v>
      </c>
      <c r="CG154" s="43">
        <f>CF154*$E154*$F154*$H154*$K154*$CG$11</f>
        <v>3100406.4</v>
      </c>
      <c r="CH154" s="77"/>
      <c r="CI154" s="43">
        <f>CH154*$E154*$F154*$H154*$K154*$CI$11</f>
        <v>0</v>
      </c>
      <c r="CJ154" s="79">
        <v>1</v>
      </c>
      <c r="CK154" s="79">
        <v>23849.279999999999</v>
      </c>
      <c r="CL154" s="77">
        <v>14</v>
      </c>
      <c r="CM154" s="43">
        <f>CL154*$E154*$F154*$H154*$K154*$CM$11</f>
        <v>333889.91999999998</v>
      </c>
      <c r="CN154" s="77">
        <v>20</v>
      </c>
      <c r="CO154" s="43">
        <f>CN154*$E154*$F154*$H154*$K154*$CO$11</f>
        <v>476985.59999999998</v>
      </c>
      <c r="CP154" s="82">
        <v>3</v>
      </c>
      <c r="CQ154" s="43">
        <f>CP154*$E154*$F154*$H154*$K154*$CQ$11</f>
        <v>71547.839999999997</v>
      </c>
      <c r="CR154" s="77">
        <v>35</v>
      </c>
      <c r="CS154" s="43">
        <f>CR154*$E154*$F154*$H154*$K154*$CS$11</f>
        <v>834724.79999999993</v>
      </c>
      <c r="CT154" s="77">
        <v>8</v>
      </c>
      <c r="CU154" s="43">
        <f>CT154*$E154*$F154*$H154*$K154*$CU$11</f>
        <v>190794.23999999999</v>
      </c>
      <c r="CV154" s="82">
        <v>50</v>
      </c>
      <c r="CW154" s="43">
        <f>CV154*$E154*$F154*$H154*$L154*$CW$11</f>
        <v>1582854</v>
      </c>
      <c r="CX154" s="82">
        <v>56</v>
      </c>
      <c r="CY154" s="43">
        <f>CX154*$E154*$F154*$H154*$M154*$CY$11</f>
        <v>2043088.3199999998</v>
      </c>
      <c r="CZ154" s="44"/>
      <c r="DA154" s="43">
        <f>CZ154*E154*F154*H154</f>
        <v>0</v>
      </c>
      <c r="DB154" s="44"/>
      <c r="DC154" s="43"/>
      <c r="DD154" s="49">
        <f t="shared" si="244"/>
        <v>1155</v>
      </c>
      <c r="DE154" s="49">
        <f t="shared" si="244"/>
        <v>27045935.279999997</v>
      </c>
    </row>
    <row r="155" spans="1:109" ht="15.75" x14ac:dyDescent="0.25">
      <c r="A155" s="23">
        <v>30</v>
      </c>
      <c r="B155" s="23"/>
      <c r="C155" s="74"/>
      <c r="D155" s="177" t="s">
        <v>364</v>
      </c>
      <c r="E155" s="38">
        <v>13520</v>
      </c>
      <c r="F155" s="206">
        <v>0.98</v>
      </c>
      <c r="G155" s="206"/>
      <c r="H155" s="26">
        <v>1</v>
      </c>
      <c r="I155" s="75"/>
      <c r="J155" s="38">
        <v>1.4</v>
      </c>
      <c r="K155" s="38">
        <v>1.68</v>
      </c>
      <c r="L155" s="38">
        <v>2.23</v>
      </c>
      <c r="M155" s="42">
        <v>2.57</v>
      </c>
      <c r="N155" s="207">
        <f t="shared" ref="N155:CC155" si="245">SUM(N156:N161)</f>
        <v>46</v>
      </c>
      <c r="O155" s="207">
        <f t="shared" si="245"/>
        <v>986148.79999999993</v>
      </c>
      <c r="P155" s="207">
        <f t="shared" si="245"/>
        <v>0</v>
      </c>
      <c r="Q155" s="207">
        <f t="shared" si="245"/>
        <v>0</v>
      </c>
      <c r="R155" s="207">
        <f t="shared" si="245"/>
        <v>0</v>
      </c>
      <c r="S155" s="207">
        <f t="shared" si="245"/>
        <v>0</v>
      </c>
      <c r="T155" s="207">
        <f>SUM(T156:T161)</f>
        <v>0</v>
      </c>
      <c r="U155" s="207">
        <f t="shared" si="245"/>
        <v>0</v>
      </c>
      <c r="V155" s="207">
        <f t="shared" si="245"/>
        <v>0</v>
      </c>
      <c r="W155" s="207">
        <f t="shared" si="245"/>
        <v>0</v>
      </c>
      <c r="X155" s="207">
        <f t="shared" si="245"/>
        <v>0</v>
      </c>
      <c r="Y155" s="207">
        <f t="shared" si="245"/>
        <v>0</v>
      </c>
      <c r="Z155" s="207">
        <f t="shared" si="245"/>
        <v>0</v>
      </c>
      <c r="AA155" s="207">
        <f t="shared" si="245"/>
        <v>0</v>
      </c>
      <c r="AB155" s="207">
        <f t="shared" si="245"/>
        <v>0</v>
      </c>
      <c r="AC155" s="207">
        <f t="shared" si="245"/>
        <v>0</v>
      </c>
      <c r="AD155" s="207">
        <f t="shared" si="245"/>
        <v>0</v>
      </c>
      <c r="AE155" s="207">
        <f t="shared" si="245"/>
        <v>0</v>
      </c>
      <c r="AF155" s="207">
        <v>0</v>
      </c>
      <c r="AG155" s="207">
        <v>0</v>
      </c>
      <c r="AH155" s="207">
        <f t="shared" si="245"/>
        <v>27</v>
      </c>
      <c r="AI155" s="207">
        <f t="shared" si="245"/>
        <v>408844.79999999999</v>
      </c>
      <c r="AJ155" s="207">
        <f>SUM(AJ156:AJ161)</f>
        <v>0</v>
      </c>
      <c r="AK155" s="207">
        <f t="shared" si="245"/>
        <v>0</v>
      </c>
      <c r="AL155" s="207">
        <f t="shared" si="245"/>
        <v>0</v>
      </c>
      <c r="AM155" s="207">
        <f t="shared" si="245"/>
        <v>0</v>
      </c>
      <c r="AN155" s="207">
        <f t="shared" si="245"/>
        <v>10</v>
      </c>
      <c r="AO155" s="207">
        <f t="shared" si="245"/>
        <v>151424</v>
      </c>
      <c r="AP155" s="207">
        <f t="shared" si="245"/>
        <v>0</v>
      </c>
      <c r="AQ155" s="207">
        <f t="shared" si="245"/>
        <v>0</v>
      </c>
      <c r="AR155" s="207">
        <f t="shared" si="245"/>
        <v>0</v>
      </c>
      <c r="AS155" s="207">
        <f t="shared" si="245"/>
        <v>0</v>
      </c>
      <c r="AT155" s="207">
        <f t="shared" si="245"/>
        <v>0</v>
      </c>
      <c r="AU155" s="207">
        <f t="shared" si="245"/>
        <v>0</v>
      </c>
      <c r="AV155" s="207">
        <f t="shared" si="245"/>
        <v>0</v>
      </c>
      <c r="AW155" s="207">
        <f t="shared" si="245"/>
        <v>0</v>
      </c>
      <c r="AX155" s="207">
        <f t="shared" si="245"/>
        <v>0</v>
      </c>
      <c r="AY155" s="207">
        <f t="shared" si="245"/>
        <v>0</v>
      </c>
      <c r="AZ155" s="207">
        <f t="shared" si="245"/>
        <v>0</v>
      </c>
      <c r="BA155" s="207">
        <f t="shared" si="245"/>
        <v>0</v>
      </c>
      <c r="BB155" s="207">
        <f t="shared" si="245"/>
        <v>0</v>
      </c>
      <c r="BC155" s="207">
        <f t="shared" si="245"/>
        <v>0</v>
      </c>
      <c r="BD155" s="207">
        <f t="shared" si="245"/>
        <v>0</v>
      </c>
      <c r="BE155" s="207">
        <f t="shared" si="245"/>
        <v>0</v>
      </c>
      <c r="BF155" s="207">
        <f>SUM(BF156:BF161)</f>
        <v>0</v>
      </c>
      <c r="BG155" s="207">
        <f t="shared" si="245"/>
        <v>0</v>
      </c>
      <c r="BH155" s="207">
        <f t="shared" si="245"/>
        <v>0</v>
      </c>
      <c r="BI155" s="207">
        <f t="shared" si="245"/>
        <v>0</v>
      </c>
      <c r="BJ155" s="207">
        <f t="shared" si="245"/>
        <v>0</v>
      </c>
      <c r="BK155" s="207">
        <f t="shared" si="245"/>
        <v>0</v>
      </c>
      <c r="BL155" s="207">
        <f t="shared" si="245"/>
        <v>1</v>
      </c>
      <c r="BM155" s="207">
        <f t="shared" si="245"/>
        <v>15142.4</v>
      </c>
      <c r="BN155" s="207">
        <f t="shared" si="245"/>
        <v>0</v>
      </c>
      <c r="BO155" s="207">
        <f t="shared" si="245"/>
        <v>0</v>
      </c>
      <c r="BP155" s="207">
        <f t="shared" si="245"/>
        <v>0</v>
      </c>
      <c r="BQ155" s="207">
        <f t="shared" si="245"/>
        <v>0</v>
      </c>
      <c r="BR155" s="207">
        <f t="shared" si="245"/>
        <v>0</v>
      </c>
      <c r="BS155" s="207">
        <f t="shared" si="245"/>
        <v>0</v>
      </c>
      <c r="BT155" s="207">
        <f>SUM(BT156:BT161)</f>
        <v>0</v>
      </c>
      <c r="BU155" s="207">
        <f t="shared" si="245"/>
        <v>0</v>
      </c>
      <c r="BV155" s="207">
        <f t="shared" si="245"/>
        <v>10</v>
      </c>
      <c r="BW155" s="207">
        <f t="shared" si="245"/>
        <v>181708.79999999999</v>
      </c>
      <c r="BX155" s="208">
        <f t="shared" si="245"/>
        <v>5</v>
      </c>
      <c r="BY155" s="207">
        <f t="shared" si="245"/>
        <v>90854.399999999994</v>
      </c>
      <c r="BZ155" s="101">
        <v>4.833333333333333</v>
      </c>
      <c r="CA155" s="101">
        <v>114400.83000000002</v>
      </c>
      <c r="CB155" s="207">
        <f t="shared" si="245"/>
        <v>15</v>
      </c>
      <c r="CC155" s="207">
        <f t="shared" si="245"/>
        <v>272563.20000000001</v>
      </c>
      <c r="CD155" s="207">
        <f t="shared" ref="CD155:DE155" si="246">SUM(CD156:CD161)</f>
        <v>0</v>
      </c>
      <c r="CE155" s="207">
        <f t="shared" si="246"/>
        <v>0</v>
      </c>
      <c r="CF155" s="207">
        <f t="shared" si="246"/>
        <v>14</v>
      </c>
      <c r="CG155" s="207">
        <f t="shared" si="246"/>
        <v>254392.31999999998</v>
      </c>
      <c r="CH155" s="207">
        <f t="shared" si="246"/>
        <v>0</v>
      </c>
      <c r="CI155" s="207">
        <f t="shared" si="246"/>
        <v>0</v>
      </c>
      <c r="CJ155" s="207">
        <v>0</v>
      </c>
      <c r="CK155" s="207">
        <v>0</v>
      </c>
      <c r="CL155" s="207">
        <f t="shared" si="246"/>
        <v>3</v>
      </c>
      <c r="CM155" s="207">
        <f t="shared" si="246"/>
        <v>54512.639999999999</v>
      </c>
      <c r="CN155" s="207">
        <f t="shared" si="246"/>
        <v>0</v>
      </c>
      <c r="CO155" s="207">
        <f t="shared" si="246"/>
        <v>0</v>
      </c>
      <c r="CP155" s="207">
        <f t="shared" si="246"/>
        <v>0</v>
      </c>
      <c r="CQ155" s="207">
        <f t="shared" si="246"/>
        <v>0</v>
      </c>
      <c r="CR155" s="207">
        <f t="shared" si="246"/>
        <v>0</v>
      </c>
      <c r="CS155" s="207">
        <f t="shared" si="246"/>
        <v>0</v>
      </c>
      <c r="CT155" s="207">
        <f t="shared" si="246"/>
        <v>2</v>
      </c>
      <c r="CU155" s="207">
        <f t="shared" si="246"/>
        <v>36341.760000000002</v>
      </c>
      <c r="CV155" s="207">
        <f t="shared" si="246"/>
        <v>0</v>
      </c>
      <c r="CW155" s="207">
        <f t="shared" si="246"/>
        <v>0</v>
      </c>
      <c r="CX155" s="207">
        <f t="shared" si="246"/>
        <v>18</v>
      </c>
      <c r="CY155" s="207">
        <f t="shared" si="246"/>
        <v>500348.15999999997</v>
      </c>
      <c r="CZ155" s="207">
        <f t="shared" si="246"/>
        <v>0</v>
      </c>
      <c r="DA155" s="207">
        <f t="shared" si="246"/>
        <v>0</v>
      </c>
      <c r="DB155" s="207">
        <f t="shared" si="246"/>
        <v>0</v>
      </c>
      <c r="DC155" s="207">
        <f t="shared" si="246"/>
        <v>0</v>
      </c>
      <c r="DD155" s="207">
        <f t="shared" si="246"/>
        <v>151</v>
      </c>
      <c r="DE155" s="207">
        <f t="shared" si="246"/>
        <v>2952281.2799999993</v>
      </c>
    </row>
    <row r="156" spans="1:109" ht="45" x14ac:dyDescent="0.25">
      <c r="A156" s="23"/>
      <c r="B156" s="23">
        <v>105</v>
      </c>
      <c r="C156" s="108" t="s">
        <v>365</v>
      </c>
      <c r="D156" s="37" t="s">
        <v>366</v>
      </c>
      <c r="E156" s="38">
        <v>13520</v>
      </c>
      <c r="F156" s="39">
        <v>0.8</v>
      </c>
      <c r="G156" s="39"/>
      <c r="H156" s="40">
        <v>1</v>
      </c>
      <c r="I156" s="41"/>
      <c r="J156" s="38">
        <v>1.4</v>
      </c>
      <c r="K156" s="38">
        <v>1.68</v>
      </c>
      <c r="L156" s="38">
        <v>2.23</v>
      </c>
      <c r="M156" s="42">
        <v>2.57</v>
      </c>
      <c r="N156" s="77">
        <v>34</v>
      </c>
      <c r="O156" s="43">
        <f t="shared" ref="O156:O161" si="247">SUM(N156*$E156*$F156*$H156*$J156*$O$11)</f>
        <v>514841.59999999998</v>
      </c>
      <c r="P156" s="45"/>
      <c r="Q156" s="43">
        <f t="shared" ref="Q156:Q161" si="248">SUM(P156*$E156*$F156*$H156*$J156*$Q$11)</f>
        <v>0</v>
      </c>
      <c r="R156" s="45"/>
      <c r="S156" s="44">
        <f t="shared" ref="S156:S161" si="249">SUM(R156*$E156*$F156*$H156*$J156*$S$11)</f>
        <v>0</v>
      </c>
      <c r="T156" s="45"/>
      <c r="U156" s="43">
        <f t="shared" ref="U156:U161" si="250">SUM(T156*$E156*$F156*$H156*$J156*$U$11)</f>
        <v>0</v>
      </c>
      <c r="V156" s="45"/>
      <c r="W156" s="43">
        <f t="shared" ref="W156:W161" si="251">SUM(V156*$E156*$F156*$H156*$J156*$W$11)</f>
        <v>0</v>
      </c>
      <c r="X156" s="45"/>
      <c r="Y156" s="44">
        <f t="shared" ref="Y156:Y161" si="252">SUM(X156*$E156*$F156*$H156*$J156*$Y$11)</f>
        <v>0</v>
      </c>
      <c r="Z156" s="78"/>
      <c r="AA156" s="43">
        <f t="shared" ref="AA156:AA161" si="253">SUM(Z156*$E156*$F156*$H156*$J156*$AA$11)</f>
        <v>0</v>
      </c>
      <c r="AB156" s="45"/>
      <c r="AC156" s="43">
        <f t="shared" ref="AC156:AC161" si="254">SUM(AB156*$E156*$F156*$H156*$J156*$AC$11)</f>
        <v>0</v>
      </c>
      <c r="AD156" s="45"/>
      <c r="AE156" s="43">
        <f t="shared" ref="AE156:AE161" si="255">SUM(AD156*$E156*$F156*$H156*$J156*$AE$11)</f>
        <v>0</v>
      </c>
      <c r="AF156" s="43">
        <v>0</v>
      </c>
      <c r="AG156" s="43">
        <v>0</v>
      </c>
      <c r="AH156" s="45">
        <v>27</v>
      </c>
      <c r="AI156" s="43">
        <f t="shared" ref="AI156:AI161" si="256">SUM(AH156*$E156*$F156*$H156*$J156*$AI$11)</f>
        <v>408844.79999999999</v>
      </c>
      <c r="AJ156" s="45"/>
      <c r="AK156" s="43">
        <f t="shared" ref="AK156:AK161" si="257">AJ156*$E156*$F156*$H156*$K156*$AK$11</f>
        <v>0</v>
      </c>
      <c r="AL156" s="85"/>
      <c r="AM156" s="43">
        <f t="shared" ref="AM156:AM161" si="258">AL156*$E156*$F156*$H156*$K156*$AM$11</f>
        <v>0</v>
      </c>
      <c r="AN156" s="78">
        <v>10</v>
      </c>
      <c r="AO156" s="43">
        <f t="shared" ref="AO156:AO161" si="259">SUM(AN156*$E156*$F156*$H156*$J156*$AO$11)</f>
        <v>151424</v>
      </c>
      <c r="AP156" s="45"/>
      <c r="AQ156" s="44">
        <f t="shared" ref="AQ156:AQ161" si="260">SUM(AP156*$E156*$F156*$H156*$J156*$AQ$11)</f>
        <v>0</v>
      </c>
      <c r="AR156" s="45"/>
      <c r="AS156" s="43">
        <f t="shared" ref="AS156:AS161" si="261">SUM(AR156*$E156*$F156*$H156*$J156*$AS$11)</f>
        <v>0</v>
      </c>
      <c r="AT156" s="45"/>
      <c r="AU156" s="43">
        <f t="shared" ref="AU156:AU161" si="262">SUM(AT156*$E156*$F156*$H156*$J156*$AU$11)</f>
        <v>0</v>
      </c>
      <c r="AV156" s="45"/>
      <c r="AW156" s="43">
        <f t="shared" ref="AW156:AW161" si="263">SUM(AV156*$E156*$F156*$H156*$J156*$AW$11)</f>
        <v>0</v>
      </c>
      <c r="AX156" s="45"/>
      <c r="AY156" s="43">
        <f t="shared" ref="AY156:AY161" si="264">SUM(AX156*$E156*$F156*$H156*$J156*$AY$11)</f>
        <v>0</v>
      </c>
      <c r="AZ156" s="45"/>
      <c r="BA156" s="43">
        <f t="shared" ref="BA156:BA161" si="265">SUM(AZ156*$E156*$F156*$H156*$J156*$BA$11)</f>
        <v>0</v>
      </c>
      <c r="BB156" s="45"/>
      <c r="BC156" s="43">
        <f t="shared" ref="BC156:BC161" si="266">SUM(BB156*$E156*$F156*$H156*$J156*$BC$11)</f>
        <v>0</v>
      </c>
      <c r="BD156" s="45"/>
      <c r="BE156" s="43">
        <f t="shared" ref="BE156:BE161" si="267">SUM(BD156*$E156*$F156*$H156*$J156*$BE$11)</f>
        <v>0</v>
      </c>
      <c r="BF156" s="45"/>
      <c r="BG156" s="43">
        <f t="shared" ref="BG156:BG161" si="268">SUM(BF156*$E156*$F156*$H156*$J156*$BG$11)</f>
        <v>0</v>
      </c>
      <c r="BH156" s="45"/>
      <c r="BI156" s="43">
        <f t="shared" ref="BI156:BI161" si="269">SUM(BH156*$E156*$F156*$H156*$J156*$BI$11)</f>
        <v>0</v>
      </c>
      <c r="BJ156" s="45"/>
      <c r="BK156" s="43">
        <f t="shared" ref="BK156:BK161" si="270">SUM(BJ156*$E156*$F156*$H156*$J156*$BK$11)</f>
        <v>0</v>
      </c>
      <c r="BL156" s="45">
        <v>1</v>
      </c>
      <c r="BM156" s="43">
        <f t="shared" ref="BM156:BM161" si="271">SUM(BL156*$E156*$F156*$H156*$J156*$BM$11)</f>
        <v>15142.4</v>
      </c>
      <c r="BN156" s="45"/>
      <c r="BO156" s="43">
        <f t="shared" ref="BO156:BO161" si="272">BN156*$E156*$F156*$H156*$K156*$BO$11</f>
        <v>0</v>
      </c>
      <c r="BP156" s="85"/>
      <c r="BQ156" s="43">
        <f t="shared" ref="BQ156:BQ161" si="273">BP156*$E156*$F156*$H156*$K156*$BQ$11</f>
        <v>0</v>
      </c>
      <c r="BR156" s="86"/>
      <c r="BS156" s="43">
        <f t="shared" ref="BS156:BS161" si="274">BR156*$E156*$F156*$H156*$K156*$BS$11</f>
        <v>0</v>
      </c>
      <c r="BT156" s="45"/>
      <c r="BU156" s="43">
        <f t="shared" ref="BU156:BU161" si="275">BT156*$E156*$F156*$H156*$K156*$BU$11</f>
        <v>0</v>
      </c>
      <c r="BV156" s="85">
        <v>10</v>
      </c>
      <c r="BW156" s="43">
        <f t="shared" ref="BW156:BW161" si="276">BV156*$E156*$F156*$H156*$K156*$BW$11</f>
        <v>181708.79999999999</v>
      </c>
      <c r="BX156" s="46">
        <v>5</v>
      </c>
      <c r="BY156" s="43">
        <f t="shared" ref="BY156:BY161" si="277">BX156*$E156*$F156*$H156*$K156*$BY$11</f>
        <v>90854.399999999994</v>
      </c>
      <c r="BZ156" s="47">
        <v>3.833333333333333</v>
      </c>
      <c r="CA156" s="47">
        <v>69655.040000000008</v>
      </c>
      <c r="CB156" s="45">
        <v>15</v>
      </c>
      <c r="CC156" s="43">
        <f t="shared" ref="CC156:CC161" si="278">CB156*$E156*$F156*$H156*$K156*$CC$11</f>
        <v>272563.20000000001</v>
      </c>
      <c r="CD156" s="85"/>
      <c r="CE156" s="43">
        <f t="shared" ref="CE156:CE161" si="279">CD156*$E156*$F156*$H156*$K156*$CE$11</f>
        <v>0</v>
      </c>
      <c r="CF156" s="85">
        <v>14</v>
      </c>
      <c r="CG156" s="43">
        <f t="shared" ref="CG156:CG161" si="280">CF156*$E156*$F156*$H156*$K156*$CG$11</f>
        <v>254392.31999999998</v>
      </c>
      <c r="CH156" s="45"/>
      <c r="CI156" s="43">
        <f t="shared" ref="CI156:CI161" si="281">CH156*$E156*$F156*$H156*$K156*$CI$11</f>
        <v>0</v>
      </c>
      <c r="CJ156" s="43">
        <v>0</v>
      </c>
      <c r="CK156" s="43">
        <v>0</v>
      </c>
      <c r="CL156" s="45">
        <v>3</v>
      </c>
      <c r="CM156" s="43">
        <f t="shared" ref="CM156:CM161" si="282">CL156*$E156*$F156*$H156*$K156*$CM$11</f>
        <v>54512.639999999999</v>
      </c>
      <c r="CN156" s="45"/>
      <c r="CO156" s="43">
        <f t="shared" ref="CO156:CO161" si="283">CN156*$E156*$F156*$H156*$K156*$CO$11</f>
        <v>0</v>
      </c>
      <c r="CP156" s="45"/>
      <c r="CQ156" s="43">
        <f t="shared" ref="CQ156:CQ161" si="284">CP156*$E156*$F156*$H156*$K156*$CQ$11</f>
        <v>0</v>
      </c>
      <c r="CR156" s="45"/>
      <c r="CS156" s="43">
        <f t="shared" ref="CS156:CS161" si="285">CR156*$E156*$F156*$H156*$K156*$CS$11</f>
        <v>0</v>
      </c>
      <c r="CT156" s="45">
        <v>2</v>
      </c>
      <c r="CU156" s="43">
        <f t="shared" ref="CU156:CU161" si="286">CT156*$E156*$F156*$H156*$K156*$CU$11</f>
        <v>36341.760000000002</v>
      </c>
      <c r="CV156" s="85"/>
      <c r="CW156" s="43">
        <f t="shared" ref="CW156:CW161" si="287">CV156*$E156*$F156*$H156*$L156*$CW$11</f>
        <v>0</v>
      </c>
      <c r="CX156" s="85">
        <v>18</v>
      </c>
      <c r="CY156" s="43">
        <f t="shared" ref="CY156:CY161" si="288">CX156*$E156*$F156*$H156*$M156*$CY$11</f>
        <v>500348.15999999997</v>
      </c>
      <c r="CZ156" s="44"/>
      <c r="DA156" s="43">
        <f t="shared" ref="DA156:DA161" si="289">CZ156*E156*F156*H156</f>
        <v>0</v>
      </c>
      <c r="DB156" s="44"/>
      <c r="DC156" s="43"/>
      <c r="DD156" s="49">
        <f t="shared" ref="DD156:DE161" si="290">SUM(P156+N156+Z156+R156+T156+AB156+X156+V156+AD156+AJ156+AH156+AL156+AN156+AR156+BN156+BT156+AP156+BB156+BD156+CH156+CL156+CF156+CN156+CP156+BX156+CB156+AT156+AV156+AX156+AZ156+BP156+BR156+BV156+BF156+BH156+BJ156+BL156+CD156+CR156+CT156+CV156+CX156+CZ156)</f>
        <v>139</v>
      </c>
      <c r="DE156" s="49">
        <f t="shared" si="290"/>
        <v>2480974.0799999996</v>
      </c>
    </row>
    <row r="157" spans="1:109" ht="30" hidden="1" x14ac:dyDescent="0.25">
      <c r="A157" s="23"/>
      <c r="B157" s="23">
        <v>106</v>
      </c>
      <c r="C157" s="108" t="s">
        <v>367</v>
      </c>
      <c r="D157" s="65" t="s">
        <v>368</v>
      </c>
      <c r="E157" s="38">
        <v>13520</v>
      </c>
      <c r="F157" s="39">
        <v>2.1800000000000002</v>
      </c>
      <c r="G157" s="39"/>
      <c r="H157" s="40">
        <v>1</v>
      </c>
      <c r="I157" s="41"/>
      <c r="J157" s="38">
        <v>1.4</v>
      </c>
      <c r="K157" s="38">
        <v>1.68</v>
      </c>
      <c r="L157" s="38">
        <v>2.23</v>
      </c>
      <c r="M157" s="42">
        <v>2.57</v>
      </c>
      <c r="N157" s="77">
        <v>6</v>
      </c>
      <c r="O157" s="43">
        <f t="shared" si="247"/>
        <v>247578.23999999999</v>
      </c>
      <c r="P157" s="45">
        <v>0</v>
      </c>
      <c r="Q157" s="43">
        <f t="shared" si="248"/>
        <v>0</v>
      </c>
      <c r="R157" s="45">
        <v>0</v>
      </c>
      <c r="S157" s="44">
        <f t="shared" si="249"/>
        <v>0</v>
      </c>
      <c r="T157" s="45">
        <v>0</v>
      </c>
      <c r="U157" s="43">
        <f t="shared" si="250"/>
        <v>0</v>
      </c>
      <c r="V157" s="45">
        <v>0</v>
      </c>
      <c r="W157" s="43">
        <f t="shared" si="251"/>
        <v>0</v>
      </c>
      <c r="X157" s="45"/>
      <c r="Y157" s="44">
        <f t="shared" si="252"/>
        <v>0</v>
      </c>
      <c r="Z157" s="78"/>
      <c r="AA157" s="43">
        <f t="shared" si="253"/>
        <v>0</v>
      </c>
      <c r="AB157" s="45">
        <v>0</v>
      </c>
      <c r="AC157" s="43">
        <f t="shared" si="254"/>
        <v>0</v>
      </c>
      <c r="AD157" s="45">
        <v>0</v>
      </c>
      <c r="AE157" s="43">
        <f t="shared" si="255"/>
        <v>0</v>
      </c>
      <c r="AF157" s="43">
        <v>0</v>
      </c>
      <c r="AG157" s="43">
        <v>0</v>
      </c>
      <c r="AH157" s="45"/>
      <c r="AI157" s="43">
        <f t="shared" si="256"/>
        <v>0</v>
      </c>
      <c r="AJ157" s="45">
        <v>0</v>
      </c>
      <c r="AK157" s="43">
        <f t="shared" si="257"/>
        <v>0</v>
      </c>
      <c r="AL157" s="45">
        <v>0</v>
      </c>
      <c r="AM157" s="43">
        <f t="shared" si="258"/>
        <v>0</v>
      </c>
      <c r="AN157" s="78"/>
      <c r="AO157" s="43">
        <f t="shared" si="259"/>
        <v>0</v>
      </c>
      <c r="AP157" s="45"/>
      <c r="AQ157" s="44">
        <f t="shared" si="260"/>
        <v>0</v>
      </c>
      <c r="AR157" s="45">
        <v>0</v>
      </c>
      <c r="AS157" s="43">
        <f t="shared" si="261"/>
        <v>0</v>
      </c>
      <c r="AT157" s="45">
        <v>0</v>
      </c>
      <c r="AU157" s="43">
        <f t="shared" si="262"/>
        <v>0</v>
      </c>
      <c r="AV157" s="45"/>
      <c r="AW157" s="43">
        <f t="shared" si="263"/>
        <v>0</v>
      </c>
      <c r="AX157" s="45"/>
      <c r="AY157" s="43">
        <f t="shared" si="264"/>
        <v>0</v>
      </c>
      <c r="AZ157" s="45"/>
      <c r="BA157" s="43">
        <f t="shared" si="265"/>
        <v>0</v>
      </c>
      <c r="BB157" s="45">
        <v>0</v>
      </c>
      <c r="BC157" s="43">
        <f t="shared" si="266"/>
        <v>0</v>
      </c>
      <c r="BD157" s="45">
        <v>0</v>
      </c>
      <c r="BE157" s="43">
        <f t="shared" si="267"/>
        <v>0</v>
      </c>
      <c r="BF157" s="45">
        <v>0</v>
      </c>
      <c r="BG157" s="43">
        <f t="shared" si="268"/>
        <v>0</v>
      </c>
      <c r="BH157" s="45">
        <v>0</v>
      </c>
      <c r="BI157" s="43">
        <f t="shared" si="269"/>
        <v>0</v>
      </c>
      <c r="BJ157" s="45">
        <v>0</v>
      </c>
      <c r="BK157" s="43">
        <f t="shared" si="270"/>
        <v>0</v>
      </c>
      <c r="BL157" s="45"/>
      <c r="BM157" s="43">
        <f t="shared" si="271"/>
        <v>0</v>
      </c>
      <c r="BN157" s="45">
        <v>0</v>
      </c>
      <c r="BO157" s="43">
        <f t="shared" si="272"/>
        <v>0</v>
      </c>
      <c r="BP157" s="45">
        <v>0</v>
      </c>
      <c r="BQ157" s="43">
        <f t="shared" si="273"/>
        <v>0</v>
      </c>
      <c r="BR157" s="86"/>
      <c r="BS157" s="43">
        <f t="shared" si="274"/>
        <v>0</v>
      </c>
      <c r="BT157" s="45">
        <v>0</v>
      </c>
      <c r="BU157" s="43">
        <f t="shared" si="275"/>
        <v>0</v>
      </c>
      <c r="BV157" s="45">
        <v>0</v>
      </c>
      <c r="BW157" s="43">
        <f t="shared" si="276"/>
        <v>0</v>
      </c>
      <c r="BX157" s="72"/>
      <c r="BY157" s="43">
        <f t="shared" si="277"/>
        <v>0</v>
      </c>
      <c r="BZ157" s="47">
        <v>0</v>
      </c>
      <c r="CA157" s="47">
        <v>0</v>
      </c>
      <c r="CB157" s="45">
        <v>0</v>
      </c>
      <c r="CC157" s="43">
        <f t="shared" si="278"/>
        <v>0</v>
      </c>
      <c r="CD157" s="45"/>
      <c r="CE157" s="43">
        <f t="shared" si="279"/>
        <v>0</v>
      </c>
      <c r="CF157" s="45">
        <v>0</v>
      </c>
      <c r="CG157" s="43">
        <f t="shared" si="280"/>
        <v>0</v>
      </c>
      <c r="CH157" s="45">
        <v>0</v>
      </c>
      <c r="CI157" s="43">
        <f t="shared" si="281"/>
        <v>0</v>
      </c>
      <c r="CJ157" s="43">
        <v>0</v>
      </c>
      <c r="CK157" s="43">
        <v>0</v>
      </c>
      <c r="CL157" s="45"/>
      <c r="CM157" s="43">
        <f t="shared" si="282"/>
        <v>0</v>
      </c>
      <c r="CN157" s="45">
        <v>0</v>
      </c>
      <c r="CO157" s="43">
        <f t="shared" si="283"/>
        <v>0</v>
      </c>
      <c r="CP157" s="45"/>
      <c r="CQ157" s="43">
        <f t="shared" si="284"/>
        <v>0</v>
      </c>
      <c r="CR157" s="45"/>
      <c r="CS157" s="43">
        <f t="shared" si="285"/>
        <v>0</v>
      </c>
      <c r="CT157" s="45">
        <v>0</v>
      </c>
      <c r="CU157" s="43">
        <f t="shared" si="286"/>
        <v>0</v>
      </c>
      <c r="CV157" s="45">
        <v>0</v>
      </c>
      <c r="CW157" s="43">
        <f t="shared" si="287"/>
        <v>0</v>
      </c>
      <c r="CX157" s="45">
        <v>0</v>
      </c>
      <c r="CY157" s="43">
        <f t="shared" si="288"/>
        <v>0</v>
      </c>
      <c r="CZ157" s="44"/>
      <c r="DA157" s="43">
        <f t="shared" si="289"/>
        <v>0</v>
      </c>
      <c r="DB157" s="44"/>
      <c r="DC157" s="43"/>
      <c r="DD157" s="49">
        <f t="shared" si="290"/>
        <v>6</v>
      </c>
      <c r="DE157" s="49">
        <f t="shared" si="290"/>
        <v>247578.23999999999</v>
      </c>
    </row>
    <row r="158" spans="1:109" ht="30" hidden="1" x14ac:dyDescent="0.25">
      <c r="A158" s="23"/>
      <c r="B158" s="23">
        <v>107</v>
      </c>
      <c r="C158" s="108" t="s">
        <v>369</v>
      </c>
      <c r="D158" s="65" t="s">
        <v>370</v>
      </c>
      <c r="E158" s="38">
        <v>13520</v>
      </c>
      <c r="F158" s="39">
        <v>2.58</v>
      </c>
      <c r="G158" s="39"/>
      <c r="H158" s="40">
        <v>1</v>
      </c>
      <c r="I158" s="41"/>
      <c r="J158" s="38">
        <v>1.4</v>
      </c>
      <c r="K158" s="38">
        <v>1.68</v>
      </c>
      <c r="L158" s="38">
        <v>2.23</v>
      </c>
      <c r="M158" s="42">
        <v>2.57</v>
      </c>
      <c r="N158" s="77"/>
      <c r="O158" s="43">
        <f t="shared" si="247"/>
        <v>0</v>
      </c>
      <c r="P158" s="45">
        <v>0</v>
      </c>
      <c r="Q158" s="43">
        <f t="shared" si="248"/>
        <v>0</v>
      </c>
      <c r="R158" s="45">
        <v>0</v>
      </c>
      <c r="S158" s="44">
        <f t="shared" si="249"/>
        <v>0</v>
      </c>
      <c r="T158" s="45">
        <v>0</v>
      </c>
      <c r="U158" s="43">
        <f t="shared" si="250"/>
        <v>0</v>
      </c>
      <c r="V158" s="45">
        <v>0</v>
      </c>
      <c r="W158" s="43">
        <f t="shared" si="251"/>
        <v>0</v>
      </c>
      <c r="X158" s="45"/>
      <c r="Y158" s="44">
        <f t="shared" si="252"/>
        <v>0</v>
      </c>
      <c r="Z158" s="78"/>
      <c r="AA158" s="43">
        <f t="shared" si="253"/>
        <v>0</v>
      </c>
      <c r="AB158" s="45">
        <v>0</v>
      </c>
      <c r="AC158" s="43">
        <f t="shared" si="254"/>
        <v>0</v>
      </c>
      <c r="AD158" s="45">
        <v>0</v>
      </c>
      <c r="AE158" s="43">
        <f t="shared" si="255"/>
        <v>0</v>
      </c>
      <c r="AF158" s="43">
        <v>0</v>
      </c>
      <c r="AG158" s="43">
        <v>0</v>
      </c>
      <c r="AH158" s="45"/>
      <c r="AI158" s="43">
        <f t="shared" si="256"/>
        <v>0</v>
      </c>
      <c r="AJ158" s="45">
        <v>0</v>
      </c>
      <c r="AK158" s="43">
        <f t="shared" si="257"/>
        <v>0</v>
      </c>
      <c r="AL158" s="45">
        <v>0</v>
      </c>
      <c r="AM158" s="43">
        <f t="shared" si="258"/>
        <v>0</v>
      </c>
      <c r="AN158" s="78"/>
      <c r="AO158" s="43">
        <f t="shared" si="259"/>
        <v>0</v>
      </c>
      <c r="AP158" s="45"/>
      <c r="AQ158" s="44">
        <f t="shared" si="260"/>
        <v>0</v>
      </c>
      <c r="AR158" s="45">
        <v>0</v>
      </c>
      <c r="AS158" s="43">
        <f t="shared" si="261"/>
        <v>0</v>
      </c>
      <c r="AT158" s="45">
        <v>0</v>
      </c>
      <c r="AU158" s="43">
        <f t="shared" si="262"/>
        <v>0</v>
      </c>
      <c r="AV158" s="45"/>
      <c r="AW158" s="43">
        <f t="shared" si="263"/>
        <v>0</v>
      </c>
      <c r="AX158" s="45"/>
      <c r="AY158" s="43">
        <f t="shared" si="264"/>
        <v>0</v>
      </c>
      <c r="AZ158" s="45"/>
      <c r="BA158" s="43">
        <f t="shared" si="265"/>
        <v>0</v>
      </c>
      <c r="BB158" s="45">
        <v>0</v>
      </c>
      <c r="BC158" s="43">
        <f t="shared" si="266"/>
        <v>0</v>
      </c>
      <c r="BD158" s="45">
        <v>0</v>
      </c>
      <c r="BE158" s="43">
        <f t="shared" si="267"/>
        <v>0</v>
      </c>
      <c r="BF158" s="45">
        <v>0</v>
      </c>
      <c r="BG158" s="43">
        <f t="shared" si="268"/>
        <v>0</v>
      </c>
      <c r="BH158" s="45">
        <v>0</v>
      </c>
      <c r="BI158" s="43">
        <f t="shared" si="269"/>
        <v>0</v>
      </c>
      <c r="BJ158" s="45">
        <v>0</v>
      </c>
      <c r="BK158" s="43">
        <f t="shared" si="270"/>
        <v>0</v>
      </c>
      <c r="BL158" s="45"/>
      <c r="BM158" s="43">
        <f t="shared" si="271"/>
        <v>0</v>
      </c>
      <c r="BN158" s="45">
        <v>0</v>
      </c>
      <c r="BO158" s="43">
        <f t="shared" si="272"/>
        <v>0</v>
      </c>
      <c r="BP158" s="45">
        <v>0</v>
      </c>
      <c r="BQ158" s="43">
        <f t="shared" si="273"/>
        <v>0</v>
      </c>
      <c r="BR158" s="86"/>
      <c r="BS158" s="43">
        <f t="shared" si="274"/>
        <v>0</v>
      </c>
      <c r="BT158" s="45">
        <v>0</v>
      </c>
      <c r="BU158" s="43">
        <f t="shared" si="275"/>
        <v>0</v>
      </c>
      <c r="BV158" s="45">
        <v>0</v>
      </c>
      <c r="BW158" s="43">
        <f t="shared" si="276"/>
        <v>0</v>
      </c>
      <c r="BX158" s="72"/>
      <c r="BY158" s="43">
        <f t="shared" si="277"/>
        <v>0</v>
      </c>
      <c r="BZ158" s="47">
        <v>0</v>
      </c>
      <c r="CA158" s="47">
        <v>0</v>
      </c>
      <c r="CB158" s="45">
        <v>0</v>
      </c>
      <c r="CC158" s="43">
        <f t="shared" si="278"/>
        <v>0</v>
      </c>
      <c r="CD158" s="45"/>
      <c r="CE158" s="43">
        <f t="shared" si="279"/>
        <v>0</v>
      </c>
      <c r="CF158" s="45">
        <v>0</v>
      </c>
      <c r="CG158" s="43">
        <f t="shared" si="280"/>
        <v>0</v>
      </c>
      <c r="CH158" s="45">
        <v>0</v>
      </c>
      <c r="CI158" s="43">
        <f t="shared" si="281"/>
        <v>0</v>
      </c>
      <c r="CJ158" s="43">
        <v>0</v>
      </c>
      <c r="CK158" s="43">
        <v>0</v>
      </c>
      <c r="CL158" s="45">
        <v>0</v>
      </c>
      <c r="CM158" s="43">
        <f t="shared" si="282"/>
        <v>0</v>
      </c>
      <c r="CN158" s="45">
        <v>0</v>
      </c>
      <c r="CO158" s="43">
        <f t="shared" si="283"/>
        <v>0</v>
      </c>
      <c r="CP158" s="45"/>
      <c r="CQ158" s="43">
        <f t="shared" si="284"/>
        <v>0</v>
      </c>
      <c r="CR158" s="45"/>
      <c r="CS158" s="43">
        <f t="shared" si="285"/>
        <v>0</v>
      </c>
      <c r="CT158" s="45">
        <v>0</v>
      </c>
      <c r="CU158" s="43">
        <f t="shared" si="286"/>
        <v>0</v>
      </c>
      <c r="CV158" s="45">
        <v>0</v>
      </c>
      <c r="CW158" s="43">
        <f t="shared" si="287"/>
        <v>0</v>
      </c>
      <c r="CX158" s="45">
        <v>0</v>
      </c>
      <c r="CY158" s="43">
        <f t="shared" si="288"/>
        <v>0</v>
      </c>
      <c r="CZ158" s="44"/>
      <c r="DA158" s="43">
        <f t="shared" si="289"/>
        <v>0</v>
      </c>
      <c r="DB158" s="44"/>
      <c r="DC158" s="43"/>
      <c r="DD158" s="49">
        <f t="shared" si="290"/>
        <v>0</v>
      </c>
      <c r="DE158" s="49">
        <f t="shared" si="290"/>
        <v>0</v>
      </c>
    </row>
    <row r="159" spans="1:109" ht="45" hidden="1" x14ac:dyDescent="0.25">
      <c r="A159" s="23"/>
      <c r="B159" s="23">
        <v>108</v>
      </c>
      <c r="C159" s="108" t="s">
        <v>371</v>
      </c>
      <c r="D159" s="65" t="s">
        <v>372</v>
      </c>
      <c r="E159" s="38">
        <v>13520</v>
      </c>
      <c r="F159" s="39">
        <v>1.97</v>
      </c>
      <c r="G159" s="39"/>
      <c r="H159" s="40">
        <v>1</v>
      </c>
      <c r="I159" s="41"/>
      <c r="J159" s="38">
        <v>1.4</v>
      </c>
      <c r="K159" s="38">
        <v>1.68</v>
      </c>
      <c r="L159" s="38">
        <v>2.23</v>
      </c>
      <c r="M159" s="42">
        <v>2.57</v>
      </c>
      <c r="N159" s="77">
        <v>6</v>
      </c>
      <c r="O159" s="43">
        <f t="shared" si="247"/>
        <v>223728.96</v>
      </c>
      <c r="P159" s="45">
        <v>0</v>
      </c>
      <c r="Q159" s="43">
        <f t="shared" si="248"/>
        <v>0</v>
      </c>
      <c r="R159" s="45">
        <v>0</v>
      </c>
      <c r="S159" s="44">
        <f t="shared" si="249"/>
        <v>0</v>
      </c>
      <c r="T159" s="45">
        <v>0</v>
      </c>
      <c r="U159" s="43">
        <f t="shared" si="250"/>
        <v>0</v>
      </c>
      <c r="V159" s="45">
        <v>0</v>
      </c>
      <c r="W159" s="43">
        <f t="shared" si="251"/>
        <v>0</v>
      </c>
      <c r="X159" s="45"/>
      <c r="Y159" s="44">
        <f t="shared" si="252"/>
        <v>0</v>
      </c>
      <c r="Z159" s="78"/>
      <c r="AA159" s="43">
        <f t="shared" si="253"/>
        <v>0</v>
      </c>
      <c r="AB159" s="45">
        <v>0</v>
      </c>
      <c r="AC159" s="43">
        <f t="shared" si="254"/>
        <v>0</v>
      </c>
      <c r="AD159" s="45">
        <v>0</v>
      </c>
      <c r="AE159" s="43">
        <f t="shared" si="255"/>
        <v>0</v>
      </c>
      <c r="AF159" s="43">
        <v>0</v>
      </c>
      <c r="AG159" s="43">
        <v>0</v>
      </c>
      <c r="AH159" s="45"/>
      <c r="AI159" s="43">
        <f t="shared" si="256"/>
        <v>0</v>
      </c>
      <c r="AJ159" s="45">
        <v>0</v>
      </c>
      <c r="AK159" s="43">
        <f t="shared" si="257"/>
        <v>0</v>
      </c>
      <c r="AL159" s="45">
        <v>0</v>
      </c>
      <c r="AM159" s="43">
        <f t="shared" si="258"/>
        <v>0</v>
      </c>
      <c r="AN159" s="78"/>
      <c r="AO159" s="43">
        <f t="shared" si="259"/>
        <v>0</v>
      </c>
      <c r="AP159" s="45"/>
      <c r="AQ159" s="44">
        <f t="shared" si="260"/>
        <v>0</v>
      </c>
      <c r="AR159" s="45">
        <v>0</v>
      </c>
      <c r="AS159" s="43">
        <f t="shared" si="261"/>
        <v>0</v>
      </c>
      <c r="AT159" s="45">
        <v>0</v>
      </c>
      <c r="AU159" s="43">
        <f t="shared" si="262"/>
        <v>0</v>
      </c>
      <c r="AV159" s="45"/>
      <c r="AW159" s="43">
        <f t="shared" si="263"/>
        <v>0</v>
      </c>
      <c r="AX159" s="45"/>
      <c r="AY159" s="43">
        <f t="shared" si="264"/>
        <v>0</v>
      </c>
      <c r="AZ159" s="45"/>
      <c r="BA159" s="43">
        <f t="shared" si="265"/>
        <v>0</v>
      </c>
      <c r="BB159" s="45">
        <v>0</v>
      </c>
      <c r="BC159" s="43">
        <f t="shared" si="266"/>
        <v>0</v>
      </c>
      <c r="BD159" s="45">
        <v>0</v>
      </c>
      <c r="BE159" s="43">
        <f t="shared" si="267"/>
        <v>0</v>
      </c>
      <c r="BF159" s="45">
        <v>0</v>
      </c>
      <c r="BG159" s="43">
        <f t="shared" si="268"/>
        <v>0</v>
      </c>
      <c r="BH159" s="45">
        <v>0</v>
      </c>
      <c r="BI159" s="43">
        <f t="shared" si="269"/>
        <v>0</v>
      </c>
      <c r="BJ159" s="45">
        <v>0</v>
      </c>
      <c r="BK159" s="43">
        <f t="shared" si="270"/>
        <v>0</v>
      </c>
      <c r="BL159" s="45"/>
      <c r="BM159" s="43">
        <f t="shared" si="271"/>
        <v>0</v>
      </c>
      <c r="BN159" s="45">
        <v>0</v>
      </c>
      <c r="BO159" s="43">
        <f t="shared" si="272"/>
        <v>0</v>
      </c>
      <c r="BP159" s="45">
        <v>0</v>
      </c>
      <c r="BQ159" s="43">
        <f t="shared" si="273"/>
        <v>0</v>
      </c>
      <c r="BR159" s="86"/>
      <c r="BS159" s="43">
        <f t="shared" si="274"/>
        <v>0</v>
      </c>
      <c r="BT159" s="45">
        <v>0</v>
      </c>
      <c r="BU159" s="43">
        <f t="shared" si="275"/>
        <v>0</v>
      </c>
      <c r="BV159" s="45">
        <v>0</v>
      </c>
      <c r="BW159" s="43">
        <f t="shared" si="276"/>
        <v>0</v>
      </c>
      <c r="BX159" s="72">
        <v>0</v>
      </c>
      <c r="BY159" s="43">
        <f t="shared" si="277"/>
        <v>0</v>
      </c>
      <c r="BZ159" s="47">
        <v>1</v>
      </c>
      <c r="CA159" s="47">
        <v>44745.79</v>
      </c>
      <c r="CB159" s="45">
        <v>0</v>
      </c>
      <c r="CC159" s="43">
        <f t="shared" si="278"/>
        <v>0</v>
      </c>
      <c r="CD159" s="45"/>
      <c r="CE159" s="43">
        <f t="shared" si="279"/>
        <v>0</v>
      </c>
      <c r="CF159" s="45">
        <v>0</v>
      </c>
      <c r="CG159" s="43">
        <f t="shared" si="280"/>
        <v>0</v>
      </c>
      <c r="CH159" s="45">
        <v>0</v>
      </c>
      <c r="CI159" s="43">
        <f t="shared" si="281"/>
        <v>0</v>
      </c>
      <c r="CJ159" s="43">
        <v>0</v>
      </c>
      <c r="CK159" s="43">
        <v>0</v>
      </c>
      <c r="CL159" s="45">
        <v>0</v>
      </c>
      <c r="CM159" s="43">
        <f t="shared" si="282"/>
        <v>0</v>
      </c>
      <c r="CN159" s="45">
        <v>0</v>
      </c>
      <c r="CO159" s="43">
        <f t="shared" si="283"/>
        <v>0</v>
      </c>
      <c r="CP159" s="45"/>
      <c r="CQ159" s="43">
        <f t="shared" si="284"/>
        <v>0</v>
      </c>
      <c r="CR159" s="45"/>
      <c r="CS159" s="43">
        <f t="shared" si="285"/>
        <v>0</v>
      </c>
      <c r="CT159" s="45">
        <v>0</v>
      </c>
      <c r="CU159" s="43">
        <f t="shared" si="286"/>
        <v>0</v>
      </c>
      <c r="CV159" s="45">
        <v>0</v>
      </c>
      <c r="CW159" s="43">
        <f t="shared" si="287"/>
        <v>0</v>
      </c>
      <c r="CX159" s="45">
        <v>0</v>
      </c>
      <c r="CY159" s="43">
        <f t="shared" si="288"/>
        <v>0</v>
      </c>
      <c r="CZ159" s="44"/>
      <c r="DA159" s="43">
        <f t="shared" si="289"/>
        <v>0</v>
      </c>
      <c r="DB159" s="44"/>
      <c r="DC159" s="43"/>
      <c r="DD159" s="49">
        <f t="shared" si="290"/>
        <v>6</v>
      </c>
      <c r="DE159" s="49">
        <f t="shared" si="290"/>
        <v>223728.96</v>
      </c>
    </row>
    <row r="160" spans="1:109" ht="45" hidden="1" x14ac:dyDescent="0.25">
      <c r="A160" s="23"/>
      <c r="B160" s="23">
        <v>109</v>
      </c>
      <c r="C160" s="108" t="s">
        <v>373</v>
      </c>
      <c r="D160" s="65" t="s">
        <v>374</v>
      </c>
      <c r="E160" s="38">
        <v>13520</v>
      </c>
      <c r="F160" s="39">
        <v>2.04</v>
      </c>
      <c r="G160" s="39"/>
      <c r="H160" s="40">
        <v>1</v>
      </c>
      <c r="I160" s="41"/>
      <c r="J160" s="38">
        <v>1.4</v>
      </c>
      <c r="K160" s="38">
        <v>1.68</v>
      </c>
      <c r="L160" s="38">
        <v>2.23</v>
      </c>
      <c r="M160" s="42">
        <v>2.57</v>
      </c>
      <c r="N160" s="77"/>
      <c r="O160" s="43">
        <f t="shared" si="247"/>
        <v>0</v>
      </c>
      <c r="P160" s="45">
        <v>0</v>
      </c>
      <c r="Q160" s="43">
        <f t="shared" si="248"/>
        <v>0</v>
      </c>
      <c r="R160" s="45">
        <v>0</v>
      </c>
      <c r="S160" s="44">
        <f t="shared" si="249"/>
        <v>0</v>
      </c>
      <c r="T160" s="45">
        <v>0</v>
      </c>
      <c r="U160" s="43">
        <f t="shared" si="250"/>
        <v>0</v>
      </c>
      <c r="V160" s="45">
        <v>0</v>
      </c>
      <c r="W160" s="43">
        <f t="shared" si="251"/>
        <v>0</v>
      </c>
      <c r="X160" s="45"/>
      <c r="Y160" s="44">
        <f t="shared" si="252"/>
        <v>0</v>
      </c>
      <c r="Z160" s="78"/>
      <c r="AA160" s="43">
        <f t="shared" si="253"/>
        <v>0</v>
      </c>
      <c r="AB160" s="45">
        <v>0</v>
      </c>
      <c r="AC160" s="43">
        <f t="shared" si="254"/>
        <v>0</v>
      </c>
      <c r="AD160" s="45">
        <v>0</v>
      </c>
      <c r="AE160" s="43">
        <f t="shared" si="255"/>
        <v>0</v>
      </c>
      <c r="AF160" s="43">
        <v>0</v>
      </c>
      <c r="AG160" s="43">
        <v>0</v>
      </c>
      <c r="AH160" s="45">
        <v>0</v>
      </c>
      <c r="AI160" s="43">
        <f t="shared" si="256"/>
        <v>0</v>
      </c>
      <c r="AJ160" s="45">
        <v>0</v>
      </c>
      <c r="AK160" s="43">
        <f t="shared" si="257"/>
        <v>0</v>
      </c>
      <c r="AL160" s="45">
        <v>0</v>
      </c>
      <c r="AM160" s="43">
        <f t="shared" si="258"/>
        <v>0</v>
      </c>
      <c r="AN160" s="78"/>
      <c r="AO160" s="43">
        <f t="shared" si="259"/>
        <v>0</v>
      </c>
      <c r="AP160" s="45"/>
      <c r="AQ160" s="44">
        <f t="shared" si="260"/>
        <v>0</v>
      </c>
      <c r="AR160" s="45">
        <v>0</v>
      </c>
      <c r="AS160" s="43">
        <f t="shared" si="261"/>
        <v>0</v>
      </c>
      <c r="AT160" s="45">
        <v>0</v>
      </c>
      <c r="AU160" s="43">
        <f t="shared" si="262"/>
        <v>0</v>
      </c>
      <c r="AV160" s="45"/>
      <c r="AW160" s="43">
        <f t="shared" si="263"/>
        <v>0</v>
      </c>
      <c r="AX160" s="45"/>
      <c r="AY160" s="43">
        <f t="shared" si="264"/>
        <v>0</v>
      </c>
      <c r="AZ160" s="45"/>
      <c r="BA160" s="43">
        <f t="shared" si="265"/>
        <v>0</v>
      </c>
      <c r="BB160" s="45">
        <v>0</v>
      </c>
      <c r="BC160" s="43">
        <f t="shared" si="266"/>
        <v>0</v>
      </c>
      <c r="BD160" s="45">
        <v>0</v>
      </c>
      <c r="BE160" s="43">
        <f t="shared" si="267"/>
        <v>0</v>
      </c>
      <c r="BF160" s="45">
        <v>0</v>
      </c>
      <c r="BG160" s="43">
        <f t="shared" si="268"/>
        <v>0</v>
      </c>
      <c r="BH160" s="45">
        <v>0</v>
      </c>
      <c r="BI160" s="43">
        <f t="shared" si="269"/>
        <v>0</v>
      </c>
      <c r="BJ160" s="45">
        <v>0</v>
      </c>
      <c r="BK160" s="43">
        <f t="shared" si="270"/>
        <v>0</v>
      </c>
      <c r="BL160" s="45"/>
      <c r="BM160" s="43">
        <f t="shared" si="271"/>
        <v>0</v>
      </c>
      <c r="BN160" s="45">
        <v>0</v>
      </c>
      <c r="BO160" s="43">
        <f t="shared" si="272"/>
        <v>0</v>
      </c>
      <c r="BP160" s="45">
        <v>0</v>
      </c>
      <c r="BQ160" s="43">
        <f t="shared" si="273"/>
        <v>0</v>
      </c>
      <c r="BR160" s="86"/>
      <c r="BS160" s="43">
        <f t="shared" si="274"/>
        <v>0</v>
      </c>
      <c r="BT160" s="45">
        <v>0</v>
      </c>
      <c r="BU160" s="43">
        <f t="shared" si="275"/>
        <v>0</v>
      </c>
      <c r="BV160" s="45">
        <v>0</v>
      </c>
      <c r="BW160" s="43">
        <f t="shared" si="276"/>
        <v>0</v>
      </c>
      <c r="BX160" s="72">
        <v>0</v>
      </c>
      <c r="BY160" s="43">
        <f t="shared" si="277"/>
        <v>0</v>
      </c>
      <c r="BZ160" s="47">
        <v>0</v>
      </c>
      <c r="CA160" s="47">
        <v>0</v>
      </c>
      <c r="CB160" s="45">
        <v>0</v>
      </c>
      <c r="CC160" s="43">
        <f t="shared" si="278"/>
        <v>0</v>
      </c>
      <c r="CD160" s="45"/>
      <c r="CE160" s="43">
        <f t="shared" si="279"/>
        <v>0</v>
      </c>
      <c r="CF160" s="45">
        <v>0</v>
      </c>
      <c r="CG160" s="43">
        <f t="shared" si="280"/>
        <v>0</v>
      </c>
      <c r="CH160" s="45">
        <v>0</v>
      </c>
      <c r="CI160" s="43">
        <f t="shared" si="281"/>
        <v>0</v>
      </c>
      <c r="CJ160" s="43">
        <v>0</v>
      </c>
      <c r="CK160" s="43">
        <v>0</v>
      </c>
      <c r="CL160" s="45">
        <v>0</v>
      </c>
      <c r="CM160" s="43">
        <f t="shared" si="282"/>
        <v>0</v>
      </c>
      <c r="CN160" s="45">
        <v>0</v>
      </c>
      <c r="CO160" s="43">
        <f t="shared" si="283"/>
        <v>0</v>
      </c>
      <c r="CP160" s="45"/>
      <c r="CQ160" s="43">
        <f t="shared" si="284"/>
        <v>0</v>
      </c>
      <c r="CR160" s="45"/>
      <c r="CS160" s="43">
        <f t="shared" si="285"/>
        <v>0</v>
      </c>
      <c r="CT160" s="45">
        <v>0</v>
      </c>
      <c r="CU160" s="43">
        <f t="shared" si="286"/>
        <v>0</v>
      </c>
      <c r="CV160" s="45">
        <v>0</v>
      </c>
      <c r="CW160" s="43">
        <f t="shared" si="287"/>
        <v>0</v>
      </c>
      <c r="CX160" s="45">
        <v>0</v>
      </c>
      <c r="CY160" s="43">
        <f t="shared" si="288"/>
        <v>0</v>
      </c>
      <c r="CZ160" s="44"/>
      <c r="DA160" s="43">
        <f t="shared" si="289"/>
        <v>0</v>
      </c>
      <c r="DB160" s="44"/>
      <c r="DC160" s="43"/>
      <c r="DD160" s="49">
        <f t="shared" si="290"/>
        <v>0</v>
      </c>
      <c r="DE160" s="49">
        <f t="shared" si="290"/>
        <v>0</v>
      </c>
    </row>
    <row r="161" spans="1:109" ht="45" hidden="1" x14ac:dyDescent="0.25">
      <c r="A161" s="23"/>
      <c r="B161" s="23">
        <v>110</v>
      </c>
      <c r="C161" s="108" t="s">
        <v>375</v>
      </c>
      <c r="D161" s="65" t="s">
        <v>376</v>
      </c>
      <c r="E161" s="38">
        <v>13520</v>
      </c>
      <c r="F161" s="39">
        <v>2.95</v>
      </c>
      <c r="G161" s="39"/>
      <c r="H161" s="40">
        <v>1</v>
      </c>
      <c r="I161" s="41"/>
      <c r="J161" s="38">
        <v>1.4</v>
      </c>
      <c r="K161" s="38">
        <v>1.68</v>
      </c>
      <c r="L161" s="38">
        <v>2.23</v>
      </c>
      <c r="M161" s="42">
        <v>2.57</v>
      </c>
      <c r="N161" s="77"/>
      <c r="O161" s="43">
        <f t="shared" si="247"/>
        <v>0</v>
      </c>
      <c r="P161" s="45">
        <v>0</v>
      </c>
      <c r="Q161" s="43">
        <f t="shared" si="248"/>
        <v>0</v>
      </c>
      <c r="R161" s="45">
        <v>0</v>
      </c>
      <c r="S161" s="44">
        <f t="shared" si="249"/>
        <v>0</v>
      </c>
      <c r="T161" s="45">
        <v>0</v>
      </c>
      <c r="U161" s="43">
        <f t="shared" si="250"/>
        <v>0</v>
      </c>
      <c r="V161" s="45">
        <v>0</v>
      </c>
      <c r="W161" s="43">
        <f t="shared" si="251"/>
        <v>0</v>
      </c>
      <c r="X161" s="45"/>
      <c r="Y161" s="44">
        <f t="shared" si="252"/>
        <v>0</v>
      </c>
      <c r="Z161" s="78"/>
      <c r="AA161" s="43">
        <f t="shared" si="253"/>
        <v>0</v>
      </c>
      <c r="AB161" s="45">
        <v>0</v>
      </c>
      <c r="AC161" s="43">
        <f t="shared" si="254"/>
        <v>0</v>
      </c>
      <c r="AD161" s="45">
        <v>0</v>
      </c>
      <c r="AE161" s="43">
        <f t="shared" si="255"/>
        <v>0</v>
      </c>
      <c r="AF161" s="43">
        <v>0</v>
      </c>
      <c r="AG161" s="43">
        <v>0</v>
      </c>
      <c r="AH161" s="45">
        <v>0</v>
      </c>
      <c r="AI161" s="43">
        <f t="shared" si="256"/>
        <v>0</v>
      </c>
      <c r="AJ161" s="45">
        <v>0</v>
      </c>
      <c r="AK161" s="43">
        <f t="shared" si="257"/>
        <v>0</v>
      </c>
      <c r="AL161" s="45">
        <v>0</v>
      </c>
      <c r="AM161" s="43">
        <f t="shared" si="258"/>
        <v>0</v>
      </c>
      <c r="AN161" s="78"/>
      <c r="AO161" s="43">
        <f t="shared" si="259"/>
        <v>0</v>
      </c>
      <c r="AP161" s="45"/>
      <c r="AQ161" s="44">
        <f t="shared" si="260"/>
        <v>0</v>
      </c>
      <c r="AR161" s="45">
        <v>0</v>
      </c>
      <c r="AS161" s="43">
        <f t="shared" si="261"/>
        <v>0</v>
      </c>
      <c r="AT161" s="45">
        <v>0</v>
      </c>
      <c r="AU161" s="43">
        <f t="shared" si="262"/>
        <v>0</v>
      </c>
      <c r="AV161" s="45"/>
      <c r="AW161" s="43">
        <f t="shared" si="263"/>
        <v>0</v>
      </c>
      <c r="AX161" s="45"/>
      <c r="AY161" s="43">
        <f t="shared" si="264"/>
        <v>0</v>
      </c>
      <c r="AZ161" s="45"/>
      <c r="BA161" s="43">
        <f t="shared" si="265"/>
        <v>0</v>
      </c>
      <c r="BB161" s="45">
        <v>0</v>
      </c>
      <c r="BC161" s="43">
        <f t="shared" si="266"/>
        <v>0</v>
      </c>
      <c r="BD161" s="45">
        <v>0</v>
      </c>
      <c r="BE161" s="43">
        <f t="shared" si="267"/>
        <v>0</v>
      </c>
      <c r="BF161" s="45">
        <v>0</v>
      </c>
      <c r="BG161" s="43">
        <f t="shared" si="268"/>
        <v>0</v>
      </c>
      <c r="BH161" s="45">
        <v>0</v>
      </c>
      <c r="BI161" s="43">
        <f t="shared" si="269"/>
        <v>0</v>
      </c>
      <c r="BJ161" s="45">
        <v>0</v>
      </c>
      <c r="BK161" s="43">
        <f t="shared" si="270"/>
        <v>0</v>
      </c>
      <c r="BL161" s="45"/>
      <c r="BM161" s="43">
        <f t="shared" si="271"/>
        <v>0</v>
      </c>
      <c r="BN161" s="45">
        <v>0</v>
      </c>
      <c r="BO161" s="43">
        <f t="shared" si="272"/>
        <v>0</v>
      </c>
      <c r="BP161" s="45">
        <v>0</v>
      </c>
      <c r="BQ161" s="43">
        <f t="shared" si="273"/>
        <v>0</v>
      </c>
      <c r="BR161" s="86"/>
      <c r="BS161" s="43">
        <f t="shared" si="274"/>
        <v>0</v>
      </c>
      <c r="BT161" s="45">
        <v>0</v>
      </c>
      <c r="BU161" s="43">
        <f t="shared" si="275"/>
        <v>0</v>
      </c>
      <c r="BV161" s="45">
        <v>0</v>
      </c>
      <c r="BW161" s="43">
        <f t="shared" si="276"/>
        <v>0</v>
      </c>
      <c r="BX161" s="72"/>
      <c r="BY161" s="43">
        <f t="shared" si="277"/>
        <v>0</v>
      </c>
      <c r="BZ161" s="47">
        <v>0</v>
      </c>
      <c r="CA161" s="47">
        <v>0</v>
      </c>
      <c r="CB161" s="45">
        <v>0</v>
      </c>
      <c r="CC161" s="43">
        <f t="shared" si="278"/>
        <v>0</v>
      </c>
      <c r="CD161" s="45"/>
      <c r="CE161" s="43">
        <f t="shared" si="279"/>
        <v>0</v>
      </c>
      <c r="CF161" s="45">
        <v>0</v>
      </c>
      <c r="CG161" s="43">
        <f t="shared" si="280"/>
        <v>0</v>
      </c>
      <c r="CH161" s="45">
        <v>0</v>
      </c>
      <c r="CI161" s="43">
        <f t="shared" si="281"/>
        <v>0</v>
      </c>
      <c r="CJ161" s="43">
        <v>0</v>
      </c>
      <c r="CK161" s="43">
        <v>0</v>
      </c>
      <c r="CL161" s="45">
        <v>0</v>
      </c>
      <c r="CM161" s="43">
        <f t="shared" si="282"/>
        <v>0</v>
      </c>
      <c r="CN161" s="45">
        <v>0</v>
      </c>
      <c r="CO161" s="43">
        <f t="shared" si="283"/>
        <v>0</v>
      </c>
      <c r="CP161" s="45"/>
      <c r="CQ161" s="43">
        <f t="shared" si="284"/>
        <v>0</v>
      </c>
      <c r="CR161" s="45"/>
      <c r="CS161" s="43">
        <f t="shared" si="285"/>
        <v>0</v>
      </c>
      <c r="CT161" s="45">
        <v>0</v>
      </c>
      <c r="CU161" s="43">
        <f t="shared" si="286"/>
        <v>0</v>
      </c>
      <c r="CV161" s="45">
        <v>0</v>
      </c>
      <c r="CW161" s="43">
        <f t="shared" si="287"/>
        <v>0</v>
      </c>
      <c r="CX161" s="45">
        <v>0</v>
      </c>
      <c r="CY161" s="43">
        <f t="shared" si="288"/>
        <v>0</v>
      </c>
      <c r="CZ161" s="44"/>
      <c r="DA161" s="43">
        <f t="shared" si="289"/>
        <v>0</v>
      </c>
      <c r="DB161" s="44"/>
      <c r="DC161" s="43"/>
      <c r="DD161" s="49">
        <f t="shared" si="290"/>
        <v>0</v>
      </c>
      <c r="DE161" s="49">
        <f t="shared" si="290"/>
        <v>0</v>
      </c>
    </row>
    <row r="162" spans="1:109" ht="15.75" x14ac:dyDescent="0.25">
      <c r="A162" s="23">
        <v>31</v>
      </c>
      <c r="B162" s="23"/>
      <c r="C162" s="74"/>
      <c r="D162" s="177" t="s">
        <v>377</v>
      </c>
      <c r="E162" s="38">
        <v>13520</v>
      </c>
      <c r="F162" s="206">
        <v>0.92</v>
      </c>
      <c r="G162" s="206"/>
      <c r="H162" s="26">
        <v>1</v>
      </c>
      <c r="I162" s="75"/>
      <c r="J162" s="38">
        <v>1.4</v>
      </c>
      <c r="K162" s="38">
        <v>1.68</v>
      </c>
      <c r="L162" s="38">
        <v>2.23</v>
      </c>
      <c r="M162" s="42">
        <v>2.57</v>
      </c>
      <c r="N162" s="207">
        <f>SUM(N163:N168)</f>
        <v>0</v>
      </c>
      <c r="O162" s="207">
        <f t="shared" ref="O162:CD162" si="291">SUM(O163:O168)</f>
        <v>0</v>
      </c>
      <c r="P162" s="207">
        <f t="shared" si="291"/>
        <v>100</v>
      </c>
      <c r="Q162" s="207">
        <f t="shared" si="291"/>
        <v>1892799.9999999998</v>
      </c>
      <c r="R162" s="207">
        <f t="shared" si="291"/>
        <v>0</v>
      </c>
      <c r="S162" s="207">
        <f t="shared" si="291"/>
        <v>0</v>
      </c>
      <c r="T162" s="207">
        <f t="shared" si="291"/>
        <v>0</v>
      </c>
      <c r="U162" s="207">
        <f t="shared" si="291"/>
        <v>0</v>
      </c>
      <c r="V162" s="207">
        <f t="shared" si="291"/>
        <v>0</v>
      </c>
      <c r="W162" s="207">
        <f t="shared" si="291"/>
        <v>0</v>
      </c>
      <c r="X162" s="207">
        <f t="shared" si="291"/>
        <v>0</v>
      </c>
      <c r="Y162" s="207">
        <f t="shared" si="291"/>
        <v>0</v>
      </c>
      <c r="Z162" s="207">
        <f t="shared" si="291"/>
        <v>0</v>
      </c>
      <c r="AA162" s="207">
        <f t="shared" si="291"/>
        <v>0</v>
      </c>
      <c r="AB162" s="207">
        <f t="shared" si="291"/>
        <v>0</v>
      </c>
      <c r="AC162" s="207">
        <f t="shared" si="291"/>
        <v>0</v>
      </c>
      <c r="AD162" s="207">
        <f t="shared" si="291"/>
        <v>474</v>
      </c>
      <c r="AE162" s="207">
        <f t="shared" si="291"/>
        <v>8867768</v>
      </c>
      <c r="AF162" s="207">
        <v>-4.6666666666666288</v>
      </c>
      <c r="AG162" s="207">
        <v>-122417.86666666716</v>
      </c>
      <c r="AH162" s="207">
        <f t="shared" si="291"/>
        <v>36</v>
      </c>
      <c r="AI162" s="207">
        <f t="shared" si="291"/>
        <v>591500</v>
      </c>
      <c r="AJ162" s="207">
        <f t="shared" si="291"/>
        <v>0</v>
      </c>
      <c r="AK162" s="207">
        <f t="shared" si="291"/>
        <v>0</v>
      </c>
      <c r="AL162" s="207">
        <f t="shared" si="291"/>
        <v>58</v>
      </c>
      <c r="AM162" s="207">
        <f t="shared" si="291"/>
        <v>1118644.8</v>
      </c>
      <c r="AN162" s="207">
        <f t="shared" si="291"/>
        <v>0</v>
      </c>
      <c r="AO162" s="207">
        <f t="shared" si="291"/>
        <v>0</v>
      </c>
      <c r="AP162" s="207">
        <f t="shared" si="291"/>
        <v>0</v>
      </c>
      <c r="AQ162" s="207">
        <f t="shared" si="291"/>
        <v>0</v>
      </c>
      <c r="AR162" s="207">
        <f t="shared" si="291"/>
        <v>0</v>
      </c>
      <c r="AS162" s="207">
        <f t="shared" si="291"/>
        <v>0</v>
      </c>
      <c r="AT162" s="207">
        <f t="shared" si="291"/>
        <v>0</v>
      </c>
      <c r="AU162" s="207">
        <f t="shared" si="291"/>
        <v>0</v>
      </c>
      <c r="AV162" s="207">
        <f t="shared" si="291"/>
        <v>0</v>
      </c>
      <c r="AW162" s="207">
        <f t="shared" si="291"/>
        <v>0</v>
      </c>
      <c r="AX162" s="207">
        <f t="shared" si="291"/>
        <v>0</v>
      </c>
      <c r="AY162" s="207">
        <f t="shared" si="291"/>
        <v>0</v>
      </c>
      <c r="AZ162" s="207">
        <f t="shared" si="291"/>
        <v>0</v>
      </c>
      <c r="BA162" s="207">
        <f t="shared" si="291"/>
        <v>0</v>
      </c>
      <c r="BB162" s="207">
        <f t="shared" si="291"/>
        <v>0</v>
      </c>
      <c r="BC162" s="207">
        <f t="shared" si="291"/>
        <v>0</v>
      </c>
      <c r="BD162" s="207">
        <f t="shared" si="291"/>
        <v>37</v>
      </c>
      <c r="BE162" s="207">
        <f t="shared" si="291"/>
        <v>572572</v>
      </c>
      <c r="BF162" s="207">
        <f t="shared" si="291"/>
        <v>174</v>
      </c>
      <c r="BG162" s="207">
        <f t="shared" si="291"/>
        <v>3288740</v>
      </c>
      <c r="BH162" s="207">
        <f t="shared" si="291"/>
        <v>0</v>
      </c>
      <c r="BI162" s="207">
        <f t="shared" si="291"/>
        <v>0</v>
      </c>
      <c r="BJ162" s="207">
        <f t="shared" si="291"/>
        <v>0</v>
      </c>
      <c r="BK162" s="207">
        <f t="shared" si="291"/>
        <v>0</v>
      </c>
      <c r="BL162" s="207">
        <f t="shared" si="291"/>
        <v>65</v>
      </c>
      <c r="BM162" s="207">
        <f t="shared" si="291"/>
        <v>1036308</v>
      </c>
      <c r="BN162" s="207">
        <f t="shared" si="291"/>
        <v>0</v>
      </c>
      <c r="BO162" s="207">
        <f t="shared" si="291"/>
        <v>0</v>
      </c>
      <c r="BP162" s="207">
        <f t="shared" si="291"/>
        <v>0</v>
      </c>
      <c r="BQ162" s="207">
        <f t="shared" si="291"/>
        <v>0</v>
      </c>
      <c r="BR162" s="207">
        <f t="shared" si="291"/>
        <v>0</v>
      </c>
      <c r="BS162" s="207">
        <f t="shared" si="291"/>
        <v>0</v>
      </c>
      <c r="BT162" s="207">
        <f t="shared" si="291"/>
        <v>152</v>
      </c>
      <c r="BU162" s="207">
        <f t="shared" si="291"/>
        <v>3111763.2</v>
      </c>
      <c r="BV162" s="207">
        <f t="shared" si="291"/>
        <v>0</v>
      </c>
      <c r="BW162" s="207">
        <f t="shared" si="291"/>
        <v>0</v>
      </c>
      <c r="BX162" s="208">
        <f t="shared" si="291"/>
        <v>201</v>
      </c>
      <c r="BY162" s="207">
        <f t="shared" si="291"/>
        <v>4048699.2</v>
      </c>
      <c r="BZ162" s="101">
        <v>-20.833333333333314</v>
      </c>
      <c r="CA162" s="101">
        <v>-370496.68000000017</v>
      </c>
      <c r="CB162" s="207">
        <f t="shared" si="291"/>
        <v>30</v>
      </c>
      <c r="CC162" s="207">
        <f t="shared" si="291"/>
        <v>624624</v>
      </c>
      <c r="CD162" s="207">
        <f t="shared" si="291"/>
        <v>0</v>
      </c>
      <c r="CE162" s="207">
        <f t="shared" ref="CE162:DE162" si="292">SUM(CE163:CE168)</f>
        <v>0</v>
      </c>
      <c r="CF162" s="207">
        <f t="shared" si="292"/>
        <v>43</v>
      </c>
      <c r="CG162" s="207">
        <f t="shared" si="292"/>
        <v>846763.00799999991</v>
      </c>
      <c r="CH162" s="207">
        <f t="shared" si="292"/>
        <v>0</v>
      </c>
      <c r="CI162" s="207">
        <f t="shared" si="292"/>
        <v>0</v>
      </c>
      <c r="CJ162" s="207">
        <v>0</v>
      </c>
      <c r="CK162" s="207">
        <v>0</v>
      </c>
      <c r="CL162" s="207">
        <f t="shared" si="292"/>
        <v>27</v>
      </c>
      <c r="CM162" s="207">
        <f t="shared" si="292"/>
        <v>545126.40000000002</v>
      </c>
      <c r="CN162" s="207">
        <f t="shared" si="292"/>
        <v>2</v>
      </c>
      <c r="CO162" s="207">
        <f t="shared" si="292"/>
        <v>40430.207999999999</v>
      </c>
      <c r="CP162" s="207">
        <f t="shared" si="292"/>
        <v>23</v>
      </c>
      <c r="CQ162" s="207">
        <f t="shared" si="292"/>
        <v>459950.4</v>
      </c>
      <c r="CR162" s="207">
        <f t="shared" si="292"/>
        <v>0</v>
      </c>
      <c r="CS162" s="207">
        <f t="shared" si="292"/>
        <v>0</v>
      </c>
      <c r="CT162" s="207">
        <f t="shared" si="292"/>
        <v>0</v>
      </c>
      <c r="CU162" s="207">
        <f t="shared" si="292"/>
        <v>0</v>
      </c>
      <c r="CV162" s="207">
        <f t="shared" si="292"/>
        <v>0</v>
      </c>
      <c r="CW162" s="207">
        <f t="shared" si="292"/>
        <v>0</v>
      </c>
      <c r="CX162" s="207">
        <f t="shared" si="292"/>
        <v>12</v>
      </c>
      <c r="CY162" s="207">
        <f t="shared" si="292"/>
        <v>409312.592</v>
      </c>
      <c r="CZ162" s="207">
        <f t="shared" si="292"/>
        <v>0</v>
      </c>
      <c r="DA162" s="207">
        <f t="shared" si="292"/>
        <v>0</v>
      </c>
      <c r="DB162" s="207">
        <f t="shared" si="292"/>
        <v>24</v>
      </c>
      <c r="DC162" s="207">
        <f t="shared" si="292"/>
        <v>476985.59999999998</v>
      </c>
      <c r="DD162" s="207">
        <f t="shared" si="292"/>
        <v>1458</v>
      </c>
      <c r="DE162" s="207">
        <f t="shared" si="292"/>
        <v>27931987.408</v>
      </c>
    </row>
    <row r="163" spans="1:109" ht="30" hidden="1" x14ac:dyDescent="0.25">
      <c r="A163" s="23"/>
      <c r="B163" s="23">
        <v>111</v>
      </c>
      <c r="C163" s="108" t="s">
        <v>378</v>
      </c>
      <c r="D163" s="37" t="s">
        <v>379</v>
      </c>
      <c r="E163" s="38">
        <v>13520</v>
      </c>
      <c r="F163" s="39">
        <v>0.89</v>
      </c>
      <c r="G163" s="39"/>
      <c r="H163" s="40">
        <v>1</v>
      </c>
      <c r="I163" s="41"/>
      <c r="J163" s="38">
        <v>1.4</v>
      </c>
      <c r="K163" s="38">
        <v>1.68</v>
      </c>
      <c r="L163" s="38">
        <v>2.23</v>
      </c>
      <c r="M163" s="42">
        <v>2.57</v>
      </c>
      <c r="N163" s="77">
        <v>0</v>
      </c>
      <c r="O163" s="43">
        <f t="shared" ref="O163:O168" si="293">SUM(N163*$E163*$F163*$H163*$J163*$O$11)</f>
        <v>0</v>
      </c>
      <c r="P163" s="45">
        <v>0</v>
      </c>
      <c r="Q163" s="43">
        <f t="shared" ref="Q163:Q168" si="294">SUM(P163*$E163*$F163*$H163*$J163*$Q$11)</f>
        <v>0</v>
      </c>
      <c r="R163" s="45">
        <v>0</v>
      </c>
      <c r="S163" s="44">
        <f t="shared" ref="S163:S168" si="295">SUM(R163*$E163*$F163*$H163*$J163*$S$11)</f>
        <v>0</v>
      </c>
      <c r="T163" s="45">
        <v>0</v>
      </c>
      <c r="U163" s="43">
        <f t="shared" ref="U163:U168" si="296">SUM(T163*$E163*$F163*$H163*$J163*$U$11)</f>
        <v>0</v>
      </c>
      <c r="V163" s="45">
        <v>0</v>
      </c>
      <c r="W163" s="43">
        <f t="shared" ref="W163:W168" si="297">SUM(V163*$E163*$F163*$H163*$J163*$W$11)</f>
        <v>0</v>
      </c>
      <c r="X163" s="45"/>
      <c r="Y163" s="44">
        <f t="shared" ref="Y163:Y168" si="298">SUM(X163*$E163*$F163*$H163*$J163*$Y$11)</f>
        <v>0</v>
      </c>
      <c r="Z163" s="78"/>
      <c r="AA163" s="43">
        <f t="shared" ref="AA163:AA168" si="299">SUM(Z163*$E163*$F163*$H163*$J163*$AA$11)</f>
        <v>0</v>
      </c>
      <c r="AB163" s="45">
        <v>0</v>
      </c>
      <c r="AC163" s="43">
        <f t="shared" ref="AC163:AC168" si="300">SUM(AB163*$E163*$F163*$H163*$J163*$AC$11)</f>
        <v>0</v>
      </c>
      <c r="AD163" s="45">
        <v>0</v>
      </c>
      <c r="AE163" s="43">
        <f t="shared" ref="AE163:AE168" si="301">SUM(AD163*$E163*$F163*$H163*$J163*$AE$11)</f>
        <v>0</v>
      </c>
      <c r="AF163" s="43">
        <v>0</v>
      </c>
      <c r="AG163" s="43">
        <v>0</v>
      </c>
      <c r="AH163" s="45">
        <v>0</v>
      </c>
      <c r="AI163" s="43">
        <f t="shared" ref="AI163:AI168" si="302">SUM(AH163*$E163*$F163*$H163*$J163*$AI$11)</f>
        <v>0</v>
      </c>
      <c r="AJ163" s="45">
        <v>0</v>
      </c>
      <c r="AK163" s="43">
        <f t="shared" ref="AK163:AK168" si="303">AJ163*$E163*$F163*$H163*$K163*$AK$11</f>
        <v>0</v>
      </c>
      <c r="AL163" s="85"/>
      <c r="AM163" s="43">
        <f t="shared" ref="AM163:AM168" si="304">AL163*$E163*$F163*$H163*$K163*$AM$11</f>
        <v>0</v>
      </c>
      <c r="AN163" s="78"/>
      <c r="AO163" s="43">
        <f t="shared" ref="AO163:AO168" si="305">SUM(AN163*$E163*$F163*$H163*$J163*$AO$11)</f>
        <v>0</v>
      </c>
      <c r="AP163" s="45"/>
      <c r="AQ163" s="44">
        <f t="shared" ref="AQ163:AQ168" si="306">SUM(AP163*$E163*$F163*$H163*$J163*$AQ$11)</f>
        <v>0</v>
      </c>
      <c r="AR163" s="45">
        <v>0</v>
      </c>
      <c r="AS163" s="43">
        <f t="shared" ref="AS163:AS168" si="307">SUM(AR163*$E163*$F163*$H163*$J163*$AS$11)</f>
        <v>0</v>
      </c>
      <c r="AT163" s="45">
        <v>0</v>
      </c>
      <c r="AU163" s="43">
        <f t="shared" ref="AU163:AU168" si="308">SUM(AT163*$E163*$F163*$H163*$J163*$AU$11)</f>
        <v>0</v>
      </c>
      <c r="AV163" s="45"/>
      <c r="AW163" s="43">
        <f t="shared" ref="AW163:AW168" si="309">SUM(AV163*$E163*$F163*$H163*$J163*$AW$11)</f>
        <v>0</v>
      </c>
      <c r="AX163" s="45"/>
      <c r="AY163" s="43">
        <f t="shared" ref="AY163:AY168" si="310">SUM(AX163*$E163*$F163*$H163*$J163*$AY$11)</f>
        <v>0</v>
      </c>
      <c r="AZ163" s="45"/>
      <c r="BA163" s="43">
        <f t="shared" ref="BA163:BA168" si="311">SUM(AZ163*$E163*$F163*$H163*$J163*$BA$11)</f>
        <v>0</v>
      </c>
      <c r="BB163" s="45">
        <v>0</v>
      </c>
      <c r="BC163" s="43">
        <f t="shared" ref="BC163:BC168" si="312">SUM(BB163*$E163*$F163*$H163*$J163*$BC$11)</f>
        <v>0</v>
      </c>
      <c r="BD163" s="45">
        <v>0</v>
      </c>
      <c r="BE163" s="43">
        <f t="shared" ref="BE163:BE168" si="313">SUM(BD163*$E163*$F163*$H163*$J163*$BE$11)</f>
        <v>0</v>
      </c>
      <c r="BF163" s="45"/>
      <c r="BG163" s="43">
        <f t="shared" ref="BG163:BG168" si="314">SUM(BF163*$E163*$F163*$H163*$J163*$BG$11)</f>
        <v>0</v>
      </c>
      <c r="BH163" s="45">
        <v>0</v>
      </c>
      <c r="BI163" s="43">
        <f t="shared" ref="BI163:BI168" si="315">SUM(BH163*$E163*$F163*$H163*$J163*$BI$11)</f>
        <v>0</v>
      </c>
      <c r="BJ163" s="45">
        <v>0</v>
      </c>
      <c r="BK163" s="43">
        <f t="shared" ref="BK163:BK168" si="316">SUM(BJ163*$E163*$F163*$H163*$J163*$BK$11)</f>
        <v>0</v>
      </c>
      <c r="BL163" s="45"/>
      <c r="BM163" s="43">
        <f t="shared" ref="BM163:BM168" si="317">SUM(BL163*$E163*$F163*$H163*$J163*$BM$11)</f>
        <v>0</v>
      </c>
      <c r="BN163" s="45">
        <v>0</v>
      </c>
      <c r="BO163" s="43">
        <f t="shared" ref="BO163:BO168" si="318">BN163*$E163*$F163*$H163*$K163*$BO$11</f>
        <v>0</v>
      </c>
      <c r="BP163" s="45">
        <v>0</v>
      </c>
      <c r="BQ163" s="43">
        <f t="shared" ref="BQ163:BQ168" si="319">BP163*$E163*$F163*$H163*$K163*$BQ$11</f>
        <v>0</v>
      </c>
      <c r="BR163" s="86">
        <v>0</v>
      </c>
      <c r="BS163" s="43">
        <f t="shared" ref="BS163:BS168" si="320">BR163*$E163*$F163*$H163*$K163*$BS$11</f>
        <v>0</v>
      </c>
      <c r="BT163" s="45">
        <v>0</v>
      </c>
      <c r="BU163" s="43">
        <f t="shared" ref="BU163:BU168" si="321">BT163*$E163*$F163*$H163*$K163*$BU$11</f>
        <v>0</v>
      </c>
      <c r="BV163" s="45">
        <v>0</v>
      </c>
      <c r="BW163" s="43">
        <f t="shared" ref="BW163:BW168" si="322">BV163*$E163*$F163*$H163*$K163*$BW$11</f>
        <v>0</v>
      </c>
      <c r="BX163" s="46"/>
      <c r="BY163" s="43">
        <f t="shared" ref="BY163:BY168" si="323">BX163*$E163*$F163*$H163*$K163*$BY$11</f>
        <v>0</v>
      </c>
      <c r="BZ163" s="47">
        <v>1</v>
      </c>
      <c r="CA163" s="47">
        <v>20215.099999999999</v>
      </c>
      <c r="CB163" s="45"/>
      <c r="CC163" s="43">
        <f t="shared" ref="CC163:CC168" si="324">CB163*$E163*$F163*$H163*$K163*$CC$11</f>
        <v>0</v>
      </c>
      <c r="CD163" s="45"/>
      <c r="CE163" s="43">
        <f t="shared" ref="CE163:CE168" si="325">CD163*$E163*$F163*$H163*$K163*$CE$11</f>
        <v>0</v>
      </c>
      <c r="CF163" s="45">
        <v>2</v>
      </c>
      <c r="CG163" s="43">
        <f t="shared" ref="CG163:CG168" si="326">CF163*$E163*$F163*$H163*$K163*$CG$11</f>
        <v>40430.207999999999</v>
      </c>
      <c r="CH163" s="45">
        <v>0</v>
      </c>
      <c r="CI163" s="43">
        <f t="shared" ref="CI163:CI168" si="327">CH163*$E163*$F163*$H163*$K163*$CI$11</f>
        <v>0</v>
      </c>
      <c r="CJ163" s="43">
        <v>0</v>
      </c>
      <c r="CK163" s="43">
        <v>0</v>
      </c>
      <c r="CL163" s="45"/>
      <c r="CM163" s="43">
        <f t="shared" ref="CM163:CM168" si="328">CL163*$E163*$F163*$H163*$K163*$CM$11</f>
        <v>0</v>
      </c>
      <c r="CN163" s="45">
        <v>2</v>
      </c>
      <c r="CO163" s="43">
        <f t="shared" ref="CO163:CO168" si="329">CN163*$E163*$F163*$H163*$K163*$CO$11</f>
        <v>40430.207999999999</v>
      </c>
      <c r="CP163" s="45"/>
      <c r="CQ163" s="43">
        <f t="shared" ref="CQ163:CQ168" si="330">CP163*$E163*$F163*$H163*$K163*$CQ$11</f>
        <v>0</v>
      </c>
      <c r="CR163" s="45"/>
      <c r="CS163" s="43">
        <f t="shared" ref="CS163:CS168" si="331">CR163*$E163*$F163*$H163*$K163*$CS$11</f>
        <v>0</v>
      </c>
      <c r="CT163" s="45">
        <v>0</v>
      </c>
      <c r="CU163" s="43">
        <f t="shared" ref="CU163:CU168" si="332">CT163*$E163*$F163*$H163*$K163*$CU$11</f>
        <v>0</v>
      </c>
      <c r="CV163" s="45"/>
      <c r="CW163" s="43">
        <f t="shared" ref="CW163:CW168" si="333">CV163*$E163*$F163*$H163*$L163*$CW$11</f>
        <v>0</v>
      </c>
      <c r="CX163" s="44">
        <v>2</v>
      </c>
      <c r="CY163" s="43">
        <f t="shared" ref="CY163:CY168" si="334">CX163*$E163*$F163*$H163*$M163*$CY$11</f>
        <v>61848.59199999999</v>
      </c>
      <c r="CZ163" s="44"/>
      <c r="DA163" s="43">
        <f t="shared" ref="DA163:DA168" si="335">CZ163*E163*F163*H163</f>
        <v>0</v>
      </c>
      <c r="DB163" s="44"/>
      <c r="DC163" s="43"/>
      <c r="DD163" s="49">
        <f>SUM(P163+N163+Z163+R163+T163+AB163+X163+V163+AD163+AJ163+AH163+AL163+AN163+AR163+BN163+BT163+AP163+BB163+BD163+CH163+CL163+CF163+CN163+CP163+BX163+CB163+AT163+AV163+AX163+AZ163+BP163+BR163+BV163+BF163+BH163+BJ163+BL163+CD163+CR163+CT163+CV163+CX163+CZ163)</f>
        <v>6</v>
      </c>
      <c r="DE163" s="49">
        <f>SUM(Q163+O163+AA163+S163+U163+AC163+Y163+W163+AE163+AK163+AI163+AM163+AO163+AS163+BO163+BU163+AQ163+BC163+BE163+CI163+CM163+CG163+CO163+CQ163+BY163+CC163+AU163+AW163+AY163+BA163+BQ163+BS163+BW163+BG163+BI163+BK163+BM163+CE163+CS163+CU163+CW163+CY163+DA163)</f>
        <v>142709.00799999997</v>
      </c>
    </row>
    <row r="164" spans="1:109" ht="45" x14ac:dyDescent="0.25">
      <c r="A164" s="23"/>
      <c r="B164" s="23">
        <v>112</v>
      </c>
      <c r="C164" s="108" t="s">
        <v>380</v>
      </c>
      <c r="D164" s="37" t="s">
        <v>381</v>
      </c>
      <c r="E164" s="38">
        <v>13520</v>
      </c>
      <c r="F164" s="39">
        <v>0.75</v>
      </c>
      <c r="G164" s="39"/>
      <c r="H164" s="40">
        <v>1</v>
      </c>
      <c r="I164" s="41"/>
      <c r="J164" s="38">
        <v>1.4</v>
      </c>
      <c r="K164" s="38">
        <v>1.68</v>
      </c>
      <c r="L164" s="38">
        <v>2.23</v>
      </c>
      <c r="M164" s="42">
        <v>2.57</v>
      </c>
      <c r="N164" s="77">
        <v>0</v>
      </c>
      <c r="O164" s="43">
        <f t="shared" si="293"/>
        <v>0</v>
      </c>
      <c r="P164" s="45"/>
      <c r="Q164" s="43">
        <f t="shared" si="294"/>
        <v>0</v>
      </c>
      <c r="R164" s="45">
        <v>0</v>
      </c>
      <c r="S164" s="44">
        <f t="shared" si="295"/>
        <v>0</v>
      </c>
      <c r="T164" s="45">
        <v>0</v>
      </c>
      <c r="U164" s="43">
        <f t="shared" si="296"/>
        <v>0</v>
      </c>
      <c r="V164" s="45">
        <v>0</v>
      </c>
      <c r="W164" s="43">
        <f t="shared" si="297"/>
        <v>0</v>
      </c>
      <c r="X164" s="45"/>
      <c r="Y164" s="44">
        <f t="shared" si="298"/>
        <v>0</v>
      </c>
      <c r="Z164" s="78"/>
      <c r="AA164" s="43">
        <f t="shared" si="299"/>
        <v>0</v>
      </c>
      <c r="AB164" s="45">
        <v>0</v>
      </c>
      <c r="AC164" s="43">
        <f t="shared" si="300"/>
        <v>0</v>
      </c>
      <c r="AD164" s="45">
        <f>12+6+4</f>
        <v>22</v>
      </c>
      <c r="AE164" s="43">
        <f t="shared" si="301"/>
        <v>312312</v>
      </c>
      <c r="AF164" s="43">
        <v>4</v>
      </c>
      <c r="AG164" s="43">
        <v>56784.000000000029</v>
      </c>
      <c r="AH164" s="44">
        <v>19</v>
      </c>
      <c r="AI164" s="43">
        <f t="shared" si="302"/>
        <v>269724</v>
      </c>
      <c r="AJ164" s="45">
        <v>0</v>
      </c>
      <c r="AK164" s="43">
        <f t="shared" si="303"/>
        <v>0</v>
      </c>
      <c r="AL164" s="44">
        <v>35</v>
      </c>
      <c r="AM164" s="43">
        <f t="shared" si="304"/>
        <v>596232</v>
      </c>
      <c r="AN164" s="78"/>
      <c r="AO164" s="43">
        <f t="shared" si="305"/>
        <v>0</v>
      </c>
      <c r="AP164" s="45"/>
      <c r="AQ164" s="44">
        <f t="shared" si="306"/>
        <v>0</v>
      </c>
      <c r="AR164" s="45">
        <v>0</v>
      </c>
      <c r="AS164" s="43">
        <f t="shared" si="307"/>
        <v>0</v>
      </c>
      <c r="AT164" s="45">
        <v>0</v>
      </c>
      <c r="AU164" s="43">
        <f t="shared" si="308"/>
        <v>0</v>
      </c>
      <c r="AV164" s="45"/>
      <c r="AW164" s="43">
        <f t="shared" si="309"/>
        <v>0</v>
      </c>
      <c r="AX164" s="45"/>
      <c r="AY164" s="43">
        <f t="shared" si="310"/>
        <v>0</v>
      </c>
      <c r="AZ164" s="45"/>
      <c r="BA164" s="43">
        <f t="shared" si="311"/>
        <v>0</v>
      </c>
      <c r="BB164" s="45">
        <v>0</v>
      </c>
      <c r="BC164" s="43">
        <f t="shared" si="312"/>
        <v>0</v>
      </c>
      <c r="BD164" s="45">
        <v>27</v>
      </c>
      <c r="BE164" s="43">
        <f t="shared" si="313"/>
        <v>383292</v>
      </c>
      <c r="BF164" s="45">
        <v>1</v>
      </c>
      <c r="BG164" s="43">
        <f t="shared" si="314"/>
        <v>14196</v>
      </c>
      <c r="BH164" s="45">
        <v>0</v>
      </c>
      <c r="BI164" s="43">
        <f t="shared" si="315"/>
        <v>0</v>
      </c>
      <c r="BJ164" s="45"/>
      <c r="BK164" s="43">
        <f t="shared" si="316"/>
        <v>0</v>
      </c>
      <c r="BL164" s="44">
        <v>41</v>
      </c>
      <c r="BM164" s="43">
        <f t="shared" si="317"/>
        <v>582036</v>
      </c>
      <c r="BN164" s="45">
        <v>0</v>
      </c>
      <c r="BO164" s="43">
        <f t="shared" si="318"/>
        <v>0</v>
      </c>
      <c r="BP164" s="45">
        <v>0</v>
      </c>
      <c r="BQ164" s="43">
        <f t="shared" si="319"/>
        <v>0</v>
      </c>
      <c r="BR164" s="86">
        <v>0</v>
      </c>
      <c r="BS164" s="43">
        <f t="shared" si="320"/>
        <v>0</v>
      </c>
      <c r="BT164" s="44">
        <v>60</v>
      </c>
      <c r="BU164" s="43">
        <f t="shared" si="321"/>
        <v>1022112</v>
      </c>
      <c r="BV164" s="45">
        <v>0</v>
      </c>
      <c r="BW164" s="43">
        <f t="shared" si="322"/>
        <v>0</v>
      </c>
      <c r="BX164" s="46">
        <f>118-17-10</f>
        <v>91</v>
      </c>
      <c r="BY164" s="43">
        <f t="shared" si="323"/>
        <v>1550203.2</v>
      </c>
      <c r="BZ164" s="47">
        <v>-5.1666666666666572</v>
      </c>
      <c r="CA164" s="47">
        <v>-88015.200000002049</v>
      </c>
      <c r="CB164" s="44">
        <v>10</v>
      </c>
      <c r="CC164" s="43">
        <f t="shared" si="324"/>
        <v>170352</v>
      </c>
      <c r="CD164" s="45"/>
      <c r="CE164" s="43">
        <f t="shared" si="325"/>
        <v>0</v>
      </c>
      <c r="CF164" s="85">
        <v>22</v>
      </c>
      <c r="CG164" s="43">
        <f t="shared" si="326"/>
        <v>374774.39999999997</v>
      </c>
      <c r="CH164" s="45">
        <v>0</v>
      </c>
      <c r="CI164" s="43">
        <f t="shared" si="327"/>
        <v>0</v>
      </c>
      <c r="CJ164" s="43">
        <v>0</v>
      </c>
      <c r="CK164" s="43">
        <v>0</v>
      </c>
      <c r="CL164" s="45">
        <v>12</v>
      </c>
      <c r="CM164" s="43">
        <f t="shared" si="328"/>
        <v>204422.39999999999</v>
      </c>
      <c r="CN164" s="45">
        <v>0</v>
      </c>
      <c r="CO164" s="43">
        <f t="shared" si="329"/>
        <v>0</v>
      </c>
      <c r="CP164" s="44">
        <v>11</v>
      </c>
      <c r="CQ164" s="43">
        <f t="shared" si="330"/>
        <v>187387.19999999998</v>
      </c>
      <c r="CR164" s="45"/>
      <c r="CS164" s="43">
        <f t="shared" si="331"/>
        <v>0</v>
      </c>
      <c r="CT164" s="45">
        <v>0</v>
      </c>
      <c r="CU164" s="43">
        <f t="shared" si="332"/>
        <v>0</v>
      </c>
      <c r="CV164" s="45"/>
      <c r="CW164" s="43">
        <f t="shared" si="333"/>
        <v>0</v>
      </c>
      <c r="CX164" s="44"/>
      <c r="CY164" s="43">
        <f t="shared" si="334"/>
        <v>0</v>
      </c>
      <c r="CZ164" s="44"/>
      <c r="DA164" s="43">
        <f t="shared" si="335"/>
        <v>0</v>
      </c>
      <c r="DB164" s="44">
        <f>15-3</f>
        <v>12</v>
      </c>
      <c r="DC164" s="43">
        <f>DB164*E164*F164*H164*K164</f>
        <v>204422.39999999999</v>
      </c>
      <c r="DD164" s="49">
        <f t="shared" ref="DD164:DE168" si="336">SUM(P164+N164+Z164+R164+T164+AB164+X164+V164+AD164+AJ164+AH164+AL164+AN164+AR164+BN164+BT164+AP164+BB164+BD164+CH164+CL164+CF164+CN164+CP164+BX164+CB164+AT164+AV164+AX164+AZ164+BP164+BR164+BV164+BF164+BH164+BJ164+BL164+CD164+CR164+CT164+CV164+CX164+CZ164+DB164)</f>
        <v>363</v>
      </c>
      <c r="DE164" s="49">
        <f t="shared" si="336"/>
        <v>5871465.6000000006</v>
      </c>
    </row>
    <row r="165" spans="1:109" ht="45" x14ac:dyDescent="0.25">
      <c r="A165" s="23"/>
      <c r="B165" s="23">
        <v>113</v>
      </c>
      <c r="C165" s="108" t="s">
        <v>382</v>
      </c>
      <c r="D165" s="37" t="s">
        <v>383</v>
      </c>
      <c r="E165" s="38">
        <v>13520</v>
      </c>
      <c r="F165" s="39">
        <v>1</v>
      </c>
      <c r="G165" s="39"/>
      <c r="H165" s="40">
        <v>1</v>
      </c>
      <c r="I165" s="41"/>
      <c r="J165" s="38">
        <v>1.4</v>
      </c>
      <c r="K165" s="38">
        <v>1.68</v>
      </c>
      <c r="L165" s="38">
        <v>2.23</v>
      </c>
      <c r="M165" s="42">
        <v>2.57</v>
      </c>
      <c r="N165" s="77"/>
      <c r="O165" s="43">
        <f t="shared" si="293"/>
        <v>0</v>
      </c>
      <c r="P165" s="45">
        <v>100</v>
      </c>
      <c r="Q165" s="43">
        <f t="shared" si="294"/>
        <v>1892799.9999999998</v>
      </c>
      <c r="R165" s="45">
        <v>0</v>
      </c>
      <c r="S165" s="44">
        <f t="shared" si="295"/>
        <v>0</v>
      </c>
      <c r="T165" s="45">
        <v>0</v>
      </c>
      <c r="U165" s="43">
        <f t="shared" si="296"/>
        <v>0</v>
      </c>
      <c r="V165" s="45">
        <v>0</v>
      </c>
      <c r="W165" s="43">
        <f t="shared" si="297"/>
        <v>0</v>
      </c>
      <c r="X165" s="45"/>
      <c r="Y165" s="44">
        <f t="shared" si="298"/>
        <v>0</v>
      </c>
      <c r="Z165" s="78"/>
      <c r="AA165" s="43">
        <f t="shared" si="299"/>
        <v>0</v>
      </c>
      <c r="AB165" s="45">
        <v>0</v>
      </c>
      <c r="AC165" s="43">
        <f t="shared" si="300"/>
        <v>0</v>
      </c>
      <c r="AD165" s="45">
        <f>485-33</f>
        <v>452</v>
      </c>
      <c r="AE165" s="43">
        <f t="shared" si="301"/>
        <v>8555456</v>
      </c>
      <c r="AF165" s="43">
        <v>-8.6666666666666288</v>
      </c>
      <c r="AG165" s="43">
        <v>-179201.86666666716</v>
      </c>
      <c r="AH165" s="44">
        <v>17</v>
      </c>
      <c r="AI165" s="43">
        <f t="shared" si="302"/>
        <v>321776</v>
      </c>
      <c r="AJ165" s="45">
        <v>0</v>
      </c>
      <c r="AK165" s="43">
        <f t="shared" si="303"/>
        <v>0</v>
      </c>
      <c r="AL165" s="44">
        <v>23</v>
      </c>
      <c r="AM165" s="43">
        <f t="shared" si="304"/>
        <v>522412.79999999999</v>
      </c>
      <c r="AN165" s="78"/>
      <c r="AO165" s="43">
        <f t="shared" si="305"/>
        <v>0</v>
      </c>
      <c r="AP165" s="45"/>
      <c r="AQ165" s="44">
        <f t="shared" si="306"/>
        <v>0</v>
      </c>
      <c r="AR165" s="45">
        <v>0</v>
      </c>
      <c r="AS165" s="43">
        <f t="shared" si="307"/>
        <v>0</v>
      </c>
      <c r="AT165" s="45">
        <v>0</v>
      </c>
      <c r="AU165" s="43">
        <f t="shared" si="308"/>
        <v>0</v>
      </c>
      <c r="AV165" s="45"/>
      <c r="AW165" s="43">
        <f t="shared" si="309"/>
        <v>0</v>
      </c>
      <c r="AX165" s="45"/>
      <c r="AY165" s="43">
        <f t="shared" si="310"/>
        <v>0</v>
      </c>
      <c r="AZ165" s="45"/>
      <c r="BA165" s="43">
        <f t="shared" si="311"/>
        <v>0</v>
      </c>
      <c r="BB165" s="45">
        <v>0</v>
      </c>
      <c r="BC165" s="43">
        <f t="shared" si="312"/>
        <v>0</v>
      </c>
      <c r="BD165" s="45">
        <v>10</v>
      </c>
      <c r="BE165" s="43">
        <f t="shared" si="313"/>
        <v>189280</v>
      </c>
      <c r="BF165" s="45">
        <v>173</v>
      </c>
      <c r="BG165" s="43">
        <f t="shared" si="314"/>
        <v>3274544</v>
      </c>
      <c r="BH165" s="45">
        <v>0</v>
      </c>
      <c r="BI165" s="43">
        <f t="shared" si="315"/>
        <v>0</v>
      </c>
      <c r="BJ165" s="45"/>
      <c r="BK165" s="43">
        <f t="shared" si="316"/>
        <v>0</v>
      </c>
      <c r="BL165" s="44">
        <v>24</v>
      </c>
      <c r="BM165" s="43">
        <f t="shared" si="317"/>
        <v>454272</v>
      </c>
      <c r="BN165" s="45"/>
      <c r="BO165" s="43">
        <f t="shared" si="318"/>
        <v>0</v>
      </c>
      <c r="BP165" s="45">
        <v>0</v>
      </c>
      <c r="BQ165" s="43">
        <f t="shared" si="319"/>
        <v>0</v>
      </c>
      <c r="BR165" s="86"/>
      <c r="BS165" s="43">
        <f t="shared" si="320"/>
        <v>0</v>
      </c>
      <c r="BT165" s="44">
        <v>92</v>
      </c>
      <c r="BU165" s="43">
        <f t="shared" si="321"/>
        <v>2089651.2</v>
      </c>
      <c r="BV165" s="45">
        <v>0</v>
      </c>
      <c r="BW165" s="43">
        <f t="shared" si="322"/>
        <v>0</v>
      </c>
      <c r="BX165" s="46">
        <f>110-0</f>
        <v>110</v>
      </c>
      <c r="BY165" s="43">
        <f t="shared" si="323"/>
        <v>2498496</v>
      </c>
      <c r="BZ165" s="47">
        <v>-17.666666666666657</v>
      </c>
      <c r="CA165" s="47">
        <v>-401273.59999999823</v>
      </c>
      <c r="CB165" s="44">
        <v>20</v>
      </c>
      <c r="CC165" s="43">
        <f t="shared" si="324"/>
        <v>454272</v>
      </c>
      <c r="CD165" s="45"/>
      <c r="CE165" s="43">
        <f t="shared" si="325"/>
        <v>0</v>
      </c>
      <c r="CF165" s="45">
        <v>19</v>
      </c>
      <c r="CG165" s="43">
        <f t="shared" si="326"/>
        <v>431558.39999999997</v>
      </c>
      <c r="CH165" s="45">
        <v>0</v>
      </c>
      <c r="CI165" s="43">
        <f t="shared" si="327"/>
        <v>0</v>
      </c>
      <c r="CJ165" s="43">
        <v>0</v>
      </c>
      <c r="CK165" s="43">
        <v>0</v>
      </c>
      <c r="CL165" s="45">
        <v>15</v>
      </c>
      <c r="CM165" s="43">
        <f t="shared" si="328"/>
        <v>340704</v>
      </c>
      <c r="CN165" s="45">
        <v>0</v>
      </c>
      <c r="CO165" s="43">
        <f t="shared" si="329"/>
        <v>0</v>
      </c>
      <c r="CP165" s="44">
        <v>12</v>
      </c>
      <c r="CQ165" s="43">
        <f t="shared" si="330"/>
        <v>272563.20000000001</v>
      </c>
      <c r="CR165" s="45"/>
      <c r="CS165" s="43">
        <f t="shared" si="331"/>
        <v>0</v>
      </c>
      <c r="CT165" s="45"/>
      <c r="CU165" s="43">
        <f t="shared" si="332"/>
        <v>0</v>
      </c>
      <c r="CV165" s="45"/>
      <c r="CW165" s="43">
        <f t="shared" si="333"/>
        <v>0</v>
      </c>
      <c r="CX165" s="45">
        <v>10</v>
      </c>
      <c r="CY165" s="43">
        <f t="shared" si="334"/>
        <v>347464</v>
      </c>
      <c r="CZ165" s="44"/>
      <c r="DA165" s="43">
        <f t="shared" si="335"/>
        <v>0</v>
      </c>
      <c r="DB165" s="44">
        <f>15-3</f>
        <v>12</v>
      </c>
      <c r="DC165" s="43">
        <f>DB165*E165*F165*H165*K165</f>
        <v>272563.20000000001</v>
      </c>
      <c r="DD165" s="49">
        <f t="shared" si="336"/>
        <v>1089</v>
      </c>
      <c r="DE165" s="49">
        <f t="shared" si="336"/>
        <v>21917812.800000001</v>
      </c>
    </row>
    <row r="166" spans="1:109" ht="45" hidden="1" x14ac:dyDescent="0.25">
      <c r="A166" s="23"/>
      <c r="B166" s="23">
        <v>114</v>
      </c>
      <c r="C166" s="108" t="s">
        <v>384</v>
      </c>
      <c r="D166" s="37" t="s">
        <v>385</v>
      </c>
      <c r="E166" s="38">
        <v>13520</v>
      </c>
      <c r="F166" s="39">
        <v>4.34</v>
      </c>
      <c r="G166" s="39"/>
      <c r="H166" s="40">
        <v>1</v>
      </c>
      <c r="I166" s="41"/>
      <c r="J166" s="38">
        <v>1.4</v>
      </c>
      <c r="K166" s="38">
        <v>1.68</v>
      </c>
      <c r="L166" s="38">
        <v>2.23</v>
      </c>
      <c r="M166" s="42">
        <v>2.57</v>
      </c>
      <c r="N166" s="77"/>
      <c r="O166" s="43">
        <f t="shared" si="293"/>
        <v>0</v>
      </c>
      <c r="P166" s="45"/>
      <c r="Q166" s="43">
        <f t="shared" si="294"/>
        <v>0</v>
      </c>
      <c r="R166" s="45"/>
      <c r="S166" s="44">
        <f t="shared" si="295"/>
        <v>0</v>
      </c>
      <c r="T166" s="45"/>
      <c r="U166" s="43">
        <f t="shared" si="296"/>
        <v>0</v>
      </c>
      <c r="V166" s="45"/>
      <c r="W166" s="43">
        <f t="shared" si="297"/>
        <v>0</v>
      </c>
      <c r="X166" s="45"/>
      <c r="Y166" s="44">
        <f t="shared" si="298"/>
        <v>0</v>
      </c>
      <c r="Z166" s="78"/>
      <c r="AA166" s="43">
        <f t="shared" si="299"/>
        <v>0</v>
      </c>
      <c r="AB166" s="45"/>
      <c r="AC166" s="43">
        <f t="shared" si="300"/>
        <v>0</v>
      </c>
      <c r="AD166" s="45"/>
      <c r="AE166" s="43">
        <f t="shared" si="301"/>
        <v>0</v>
      </c>
      <c r="AF166" s="43">
        <v>0</v>
      </c>
      <c r="AG166" s="43">
        <v>0</v>
      </c>
      <c r="AH166" s="45"/>
      <c r="AI166" s="43">
        <f t="shared" si="302"/>
        <v>0</v>
      </c>
      <c r="AJ166" s="45"/>
      <c r="AK166" s="43">
        <f t="shared" si="303"/>
        <v>0</v>
      </c>
      <c r="AL166" s="45"/>
      <c r="AM166" s="43">
        <f t="shared" si="304"/>
        <v>0</v>
      </c>
      <c r="AN166" s="78"/>
      <c r="AO166" s="43">
        <f t="shared" si="305"/>
        <v>0</v>
      </c>
      <c r="AP166" s="45"/>
      <c r="AQ166" s="44">
        <f t="shared" si="306"/>
        <v>0</v>
      </c>
      <c r="AR166" s="45"/>
      <c r="AS166" s="43">
        <f t="shared" si="307"/>
        <v>0</v>
      </c>
      <c r="AT166" s="45"/>
      <c r="AU166" s="43">
        <f t="shared" si="308"/>
        <v>0</v>
      </c>
      <c r="AV166" s="45"/>
      <c r="AW166" s="43">
        <f t="shared" si="309"/>
        <v>0</v>
      </c>
      <c r="AX166" s="45"/>
      <c r="AY166" s="43">
        <f t="shared" si="310"/>
        <v>0</v>
      </c>
      <c r="AZ166" s="45"/>
      <c r="BA166" s="43">
        <f t="shared" si="311"/>
        <v>0</v>
      </c>
      <c r="BB166" s="45"/>
      <c r="BC166" s="43">
        <f t="shared" si="312"/>
        <v>0</v>
      </c>
      <c r="BD166" s="45"/>
      <c r="BE166" s="43">
        <f t="shared" si="313"/>
        <v>0</v>
      </c>
      <c r="BF166" s="45"/>
      <c r="BG166" s="43">
        <f t="shared" si="314"/>
        <v>0</v>
      </c>
      <c r="BH166" s="45"/>
      <c r="BI166" s="43">
        <f t="shared" si="315"/>
        <v>0</v>
      </c>
      <c r="BJ166" s="45"/>
      <c r="BK166" s="43">
        <f t="shared" si="316"/>
        <v>0</v>
      </c>
      <c r="BL166" s="45"/>
      <c r="BM166" s="43">
        <f t="shared" si="317"/>
        <v>0</v>
      </c>
      <c r="BN166" s="45"/>
      <c r="BO166" s="43">
        <f t="shared" si="318"/>
        <v>0</v>
      </c>
      <c r="BP166" s="45"/>
      <c r="BQ166" s="43">
        <f t="shared" si="319"/>
        <v>0</v>
      </c>
      <c r="BR166" s="86"/>
      <c r="BS166" s="43">
        <f t="shared" si="320"/>
        <v>0</v>
      </c>
      <c r="BT166" s="85"/>
      <c r="BU166" s="43">
        <f t="shared" si="321"/>
        <v>0</v>
      </c>
      <c r="BV166" s="45"/>
      <c r="BW166" s="43">
        <f t="shared" si="322"/>
        <v>0</v>
      </c>
      <c r="BX166" s="46"/>
      <c r="BY166" s="43">
        <f t="shared" si="323"/>
        <v>0</v>
      </c>
      <c r="BZ166" s="47">
        <v>1</v>
      </c>
      <c r="CA166" s="47">
        <v>98577.02</v>
      </c>
      <c r="CB166" s="45"/>
      <c r="CC166" s="43">
        <f t="shared" si="324"/>
        <v>0</v>
      </c>
      <c r="CD166" s="45"/>
      <c r="CE166" s="43">
        <f t="shared" si="325"/>
        <v>0</v>
      </c>
      <c r="CF166" s="45"/>
      <c r="CG166" s="43">
        <f t="shared" si="326"/>
        <v>0</v>
      </c>
      <c r="CH166" s="45"/>
      <c r="CI166" s="43">
        <f t="shared" si="327"/>
        <v>0</v>
      </c>
      <c r="CJ166" s="43">
        <v>0</v>
      </c>
      <c r="CK166" s="43">
        <v>0</v>
      </c>
      <c r="CL166" s="45"/>
      <c r="CM166" s="43">
        <f t="shared" si="328"/>
        <v>0</v>
      </c>
      <c r="CN166" s="45"/>
      <c r="CO166" s="43">
        <f t="shared" si="329"/>
        <v>0</v>
      </c>
      <c r="CP166" s="85"/>
      <c r="CQ166" s="43">
        <f t="shared" si="330"/>
        <v>0</v>
      </c>
      <c r="CR166" s="45"/>
      <c r="CS166" s="43">
        <f t="shared" si="331"/>
        <v>0</v>
      </c>
      <c r="CT166" s="45"/>
      <c r="CU166" s="43">
        <f t="shared" si="332"/>
        <v>0</v>
      </c>
      <c r="CV166" s="45"/>
      <c r="CW166" s="43">
        <f t="shared" si="333"/>
        <v>0</v>
      </c>
      <c r="CX166" s="45"/>
      <c r="CY166" s="43">
        <f t="shared" si="334"/>
        <v>0</v>
      </c>
      <c r="CZ166" s="44"/>
      <c r="DA166" s="43">
        <f t="shared" si="335"/>
        <v>0</v>
      </c>
      <c r="DB166" s="44"/>
      <c r="DC166" s="43"/>
      <c r="DD166" s="49">
        <f t="shared" si="336"/>
        <v>0</v>
      </c>
      <c r="DE166" s="49">
        <f t="shared" si="336"/>
        <v>0</v>
      </c>
    </row>
    <row r="167" spans="1:109" ht="30" hidden="1" x14ac:dyDescent="0.25">
      <c r="A167" s="23"/>
      <c r="B167" s="23">
        <v>115</v>
      </c>
      <c r="C167" s="108" t="s">
        <v>386</v>
      </c>
      <c r="D167" s="65" t="s">
        <v>387</v>
      </c>
      <c r="E167" s="38">
        <v>13520</v>
      </c>
      <c r="F167" s="39">
        <v>1.29</v>
      </c>
      <c r="G167" s="39"/>
      <c r="H167" s="40">
        <v>1</v>
      </c>
      <c r="I167" s="41"/>
      <c r="J167" s="38">
        <v>1.4</v>
      </c>
      <c r="K167" s="38">
        <v>1.68</v>
      </c>
      <c r="L167" s="38">
        <v>2.23</v>
      </c>
      <c r="M167" s="42">
        <v>2.57</v>
      </c>
      <c r="N167" s="77">
        <v>0</v>
      </c>
      <c r="O167" s="43">
        <f t="shared" si="293"/>
        <v>0</v>
      </c>
      <c r="P167" s="45">
        <v>0</v>
      </c>
      <c r="Q167" s="43">
        <f t="shared" si="294"/>
        <v>0</v>
      </c>
      <c r="R167" s="45">
        <v>0</v>
      </c>
      <c r="S167" s="44">
        <f t="shared" si="295"/>
        <v>0</v>
      </c>
      <c r="T167" s="45">
        <v>0</v>
      </c>
      <c r="U167" s="43">
        <f t="shared" si="296"/>
        <v>0</v>
      </c>
      <c r="V167" s="45">
        <v>0</v>
      </c>
      <c r="W167" s="43">
        <f t="shared" si="297"/>
        <v>0</v>
      </c>
      <c r="X167" s="45"/>
      <c r="Y167" s="44">
        <f t="shared" si="298"/>
        <v>0</v>
      </c>
      <c r="Z167" s="78"/>
      <c r="AA167" s="43">
        <f t="shared" si="299"/>
        <v>0</v>
      </c>
      <c r="AB167" s="45">
        <v>0</v>
      </c>
      <c r="AC167" s="43">
        <f t="shared" si="300"/>
        <v>0</v>
      </c>
      <c r="AD167" s="45">
        <v>0</v>
      </c>
      <c r="AE167" s="43">
        <f t="shared" si="301"/>
        <v>0</v>
      </c>
      <c r="AF167" s="43">
        <v>0</v>
      </c>
      <c r="AG167" s="43">
        <v>0</v>
      </c>
      <c r="AH167" s="45">
        <v>0</v>
      </c>
      <c r="AI167" s="43">
        <f t="shared" si="302"/>
        <v>0</v>
      </c>
      <c r="AJ167" s="45">
        <v>0</v>
      </c>
      <c r="AK167" s="43">
        <f t="shared" si="303"/>
        <v>0</v>
      </c>
      <c r="AL167" s="45"/>
      <c r="AM167" s="43">
        <f t="shared" si="304"/>
        <v>0</v>
      </c>
      <c r="AN167" s="78"/>
      <c r="AO167" s="43">
        <f t="shared" si="305"/>
        <v>0</v>
      </c>
      <c r="AP167" s="45"/>
      <c r="AQ167" s="44">
        <f t="shared" si="306"/>
        <v>0</v>
      </c>
      <c r="AR167" s="45">
        <v>0</v>
      </c>
      <c r="AS167" s="43">
        <f t="shared" si="307"/>
        <v>0</v>
      </c>
      <c r="AT167" s="45">
        <v>0</v>
      </c>
      <c r="AU167" s="43">
        <f t="shared" si="308"/>
        <v>0</v>
      </c>
      <c r="AV167" s="45"/>
      <c r="AW167" s="43">
        <f t="shared" si="309"/>
        <v>0</v>
      </c>
      <c r="AX167" s="45"/>
      <c r="AY167" s="43">
        <f t="shared" si="310"/>
        <v>0</v>
      </c>
      <c r="AZ167" s="45"/>
      <c r="BA167" s="43">
        <f t="shared" si="311"/>
        <v>0</v>
      </c>
      <c r="BB167" s="45">
        <v>0</v>
      </c>
      <c r="BC167" s="43">
        <f t="shared" si="312"/>
        <v>0</v>
      </c>
      <c r="BD167" s="45">
        <v>0</v>
      </c>
      <c r="BE167" s="43">
        <f t="shared" si="313"/>
        <v>0</v>
      </c>
      <c r="BF167" s="45">
        <v>0</v>
      </c>
      <c r="BG167" s="43">
        <f t="shared" si="314"/>
        <v>0</v>
      </c>
      <c r="BH167" s="45">
        <v>0</v>
      </c>
      <c r="BI167" s="43">
        <f t="shared" si="315"/>
        <v>0</v>
      </c>
      <c r="BJ167" s="45">
        <v>0</v>
      </c>
      <c r="BK167" s="43">
        <f t="shared" si="316"/>
        <v>0</v>
      </c>
      <c r="BL167" s="45"/>
      <c r="BM167" s="43">
        <f t="shared" si="317"/>
        <v>0</v>
      </c>
      <c r="BN167" s="45">
        <v>0</v>
      </c>
      <c r="BO167" s="43">
        <f t="shared" si="318"/>
        <v>0</v>
      </c>
      <c r="BP167" s="45">
        <v>0</v>
      </c>
      <c r="BQ167" s="43">
        <f t="shared" si="319"/>
        <v>0</v>
      </c>
      <c r="BR167" s="86">
        <v>0</v>
      </c>
      <c r="BS167" s="43">
        <f t="shared" si="320"/>
        <v>0</v>
      </c>
      <c r="BT167" s="45">
        <v>0</v>
      </c>
      <c r="BU167" s="43">
        <f t="shared" si="321"/>
        <v>0</v>
      </c>
      <c r="BV167" s="45">
        <v>0</v>
      </c>
      <c r="BW167" s="43">
        <f t="shared" si="322"/>
        <v>0</v>
      </c>
      <c r="BX167" s="72"/>
      <c r="BY167" s="43">
        <f t="shared" si="323"/>
        <v>0</v>
      </c>
      <c r="BZ167" s="47">
        <v>0</v>
      </c>
      <c r="CA167" s="47">
        <v>0</v>
      </c>
      <c r="CB167" s="45"/>
      <c r="CC167" s="43">
        <f t="shared" si="324"/>
        <v>0</v>
      </c>
      <c r="CD167" s="45"/>
      <c r="CE167" s="43">
        <f t="shared" si="325"/>
        <v>0</v>
      </c>
      <c r="CF167" s="45">
        <v>0</v>
      </c>
      <c r="CG167" s="43">
        <f t="shared" si="326"/>
        <v>0</v>
      </c>
      <c r="CH167" s="45">
        <v>0</v>
      </c>
      <c r="CI167" s="43">
        <f t="shared" si="327"/>
        <v>0</v>
      </c>
      <c r="CJ167" s="43">
        <v>0</v>
      </c>
      <c r="CK167" s="43">
        <v>0</v>
      </c>
      <c r="CL167" s="45">
        <v>0</v>
      </c>
      <c r="CM167" s="43">
        <f t="shared" si="328"/>
        <v>0</v>
      </c>
      <c r="CN167" s="45">
        <v>0</v>
      </c>
      <c r="CO167" s="43">
        <f t="shared" si="329"/>
        <v>0</v>
      </c>
      <c r="CP167" s="45"/>
      <c r="CQ167" s="43">
        <f t="shared" si="330"/>
        <v>0</v>
      </c>
      <c r="CR167" s="45"/>
      <c r="CS167" s="43">
        <f t="shared" si="331"/>
        <v>0</v>
      </c>
      <c r="CT167" s="45">
        <v>0</v>
      </c>
      <c r="CU167" s="43">
        <f t="shared" si="332"/>
        <v>0</v>
      </c>
      <c r="CV167" s="45">
        <v>0</v>
      </c>
      <c r="CW167" s="43">
        <f t="shared" si="333"/>
        <v>0</v>
      </c>
      <c r="CX167" s="45">
        <v>0</v>
      </c>
      <c r="CY167" s="43">
        <f t="shared" si="334"/>
        <v>0</v>
      </c>
      <c r="CZ167" s="44"/>
      <c r="DA167" s="43">
        <f t="shared" si="335"/>
        <v>0</v>
      </c>
      <c r="DB167" s="44"/>
      <c r="DC167" s="43"/>
      <c r="DD167" s="49">
        <f t="shared" si="336"/>
        <v>0</v>
      </c>
      <c r="DE167" s="49">
        <f t="shared" si="336"/>
        <v>0</v>
      </c>
    </row>
    <row r="168" spans="1:109" ht="15.75" hidden="1" x14ac:dyDescent="0.25">
      <c r="A168" s="23"/>
      <c r="B168" s="23">
        <v>116</v>
      </c>
      <c r="C168" s="108" t="s">
        <v>388</v>
      </c>
      <c r="D168" s="65" t="s">
        <v>389</v>
      </c>
      <c r="E168" s="38">
        <v>13520</v>
      </c>
      <c r="F168" s="39">
        <v>2.6</v>
      </c>
      <c r="G168" s="39"/>
      <c r="H168" s="40">
        <v>1</v>
      </c>
      <c r="I168" s="41"/>
      <c r="J168" s="38">
        <v>1.4</v>
      </c>
      <c r="K168" s="38">
        <v>1.68</v>
      </c>
      <c r="L168" s="38">
        <v>2.23</v>
      </c>
      <c r="M168" s="42">
        <v>2.57</v>
      </c>
      <c r="N168" s="77">
        <v>0</v>
      </c>
      <c r="O168" s="43">
        <f t="shared" si="293"/>
        <v>0</v>
      </c>
      <c r="P168" s="45">
        <v>0</v>
      </c>
      <c r="Q168" s="43">
        <f t="shared" si="294"/>
        <v>0</v>
      </c>
      <c r="R168" s="45">
        <v>0</v>
      </c>
      <c r="S168" s="44">
        <f t="shared" si="295"/>
        <v>0</v>
      </c>
      <c r="T168" s="45">
        <v>0</v>
      </c>
      <c r="U168" s="43">
        <f t="shared" si="296"/>
        <v>0</v>
      </c>
      <c r="V168" s="45">
        <v>0</v>
      </c>
      <c r="W168" s="43">
        <f t="shared" si="297"/>
        <v>0</v>
      </c>
      <c r="X168" s="45"/>
      <c r="Y168" s="44">
        <f t="shared" si="298"/>
        <v>0</v>
      </c>
      <c r="Z168" s="78"/>
      <c r="AA168" s="43">
        <f t="shared" si="299"/>
        <v>0</v>
      </c>
      <c r="AB168" s="45">
        <v>0</v>
      </c>
      <c r="AC168" s="43">
        <f t="shared" si="300"/>
        <v>0</v>
      </c>
      <c r="AD168" s="45">
        <v>0</v>
      </c>
      <c r="AE168" s="43">
        <f t="shared" si="301"/>
        <v>0</v>
      </c>
      <c r="AF168" s="43">
        <v>0</v>
      </c>
      <c r="AG168" s="43">
        <v>0</v>
      </c>
      <c r="AH168" s="45">
        <v>0</v>
      </c>
      <c r="AI168" s="43">
        <f t="shared" si="302"/>
        <v>0</v>
      </c>
      <c r="AJ168" s="45">
        <v>0</v>
      </c>
      <c r="AK168" s="43">
        <f t="shared" si="303"/>
        <v>0</v>
      </c>
      <c r="AL168" s="45">
        <v>0</v>
      </c>
      <c r="AM168" s="43">
        <f t="shared" si="304"/>
        <v>0</v>
      </c>
      <c r="AN168" s="78"/>
      <c r="AO168" s="43">
        <f t="shared" si="305"/>
        <v>0</v>
      </c>
      <c r="AP168" s="45"/>
      <c r="AQ168" s="44">
        <f t="shared" si="306"/>
        <v>0</v>
      </c>
      <c r="AR168" s="45">
        <v>0</v>
      </c>
      <c r="AS168" s="43">
        <f t="shared" si="307"/>
        <v>0</v>
      </c>
      <c r="AT168" s="45">
        <v>0</v>
      </c>
      <c r="AU168" s="43">
        <f t="shared" si="308"/>
        <v>0</v>
      </c>
      <c r="AV168" s="45"/>
      <c r="AW168" s="43">
        <f t="shared" si="309"/>
        <v>0</v>
      </c>
      <c r="AX168" s="45"/>
      <c r="AY168" s="43">
        <f t="shared" si="310"/>
        <v>0</v>
      </c>
      <c r="AZ168" s="45"/>
      <c r="BA168" s="43">
        <f t="shared" si="311"/>
        <v>0</v>
      </c>
      <c r="BB168" s="45">
        <v>0</v>
      </c>
      <c r="BC168" s="43">
        <f t="shared" si="312"/>
        <v>0</v>
      </c>
      <c r="BD168" s="45">
        <v>0</v>
      </c>
      <c r="BE168" s="43">
        <f t="shared" si="313"/>
        <v>0</v>
      </c>
      <c r="BF168" s="45">
        <v>0</v>
      </c>
      <c r="BG168" s="43">
        <f t="shared" si="314"/>
        <v>0</v>
      </c>
      <c r="BH168" s="45">
        <v>0</v>
      </c>
      <c r="BI168" s="43">
        <f t="shared" si="315"/>
        <v>0</v>
      </c>
      <c r="BJ168" s="45">
        <v>0</v>
      </c>
      <c r="BK168" s="43">
        <f t="shared" si="316"/>
        <v>0</v>
      </c>
      <c r="BL168" s="45"/>
      <c r="BM168" s="43">
        <f t="shared" si="317"/>
        <v>0</v>
      </c>
      <c r="BN168" s="45">
        <v>0</v>
      </c>
      <c r="BO168" s="43">
        <f t="shared" si="318"/>
        <v>0</v>
      </c>
      <c r="BP168" s="45">
        <v>0</v>
      </c>
      <c r="BQ168" s="43">
        <f t="shared" si="319"/>
        <v>0</v>
      </c>
      <c r="BR168" s="86">
        <v>0</v>
      </c>
      <c r="BS168" s="43">
        <f t="shared" si="320"/>
        <v>0</v>
      </c>
      <c r="BT168" s="45">
        <v>0</v>
      </c>
      <c r="BU168" s="43">
        <f t="shared" si="321"/>
        <v>0</v>
      </c>
      <c r="BV168" s="45">
        <v>0</v>
      </c>
      <c r="BW168" s="43">
        <f t="shared" si="322"/>
        <v>0</v>
      </c>
      <c r="BX168" s="72">
        <v>0</v>
      </c>
      <c r="BY168" s="43">
        <f t="shared" si="323"/>
        <v>0</v>
      </c>
      <c r="BZ168" s="47">
        <v>0</v>
      </c>
      <c r="CA168" s="47">
        <v>0</v>
      </c>
      <c r="CB168" s="45">
        <v>0</v>
      </c>
      <c r="CC168" s="43">
        <f t="shared" si="324"/>
        <v>0</v>
      </c>
      <c r="CD168" s="45"/>
      <c r="CE168" s="43">
        <f t="shared" si="325"/>
        <v>0</v>
      </c>
      <c r="CF168" s="45">
        <v>0</v>
      </c>
      <c r="CG168" s="43">
        <f t="shared" si="326"/>
        <v>0</v>
      </c>
      <c r="CH168" s="45">
        <v>0</v>
      </c>
      <c r="CI168" s="43">
        <f t="shared" si="327"/>
        <v>0</v>
      </c>
      <c r="CJ168" s="43">
        <v>0</v>
      </c>
      <c r="CK168" s="43">
        <v>0</v>
      </c>
      <c r="CL168" s="45"/>
      <c r="CM168" s="43">
        <f t="shared" si="328"/>
        <v>0</v>
      </c>
      <c r="CN168" s="45">
        <v>0</v>
      </c>
      <c r="CO168" s="43">
        <f t="shared" si="329"/>
        <v>0</v>
      </c>
      <c r="CP168" s="45"/>
      <c r="CQ168" s="43">
        <f t="shared" si="330"/>
        <v>0</v>
      </c>
      <c r="CR168" s="45"/>
      <c r="CS168" s="43">
        <f t="shared" si="331"/>
        <v>0</v>
      </c>
      <c r="CT168" s="45">
        <v>0</v>
      </c>
      <c r="CU168" s="43">
        <f t="shared" si="332"/>
        <v>0</v>
      </c>
      <c r="CV168" s="45">
        <v>0</v>
      </c>
      <c r="CW168" s="43">
        <f t="shared" si="333"/>
        <v>0</v>
      </c>
      <c r="CX168" s="45">
        <v>0</v>
      </c>
      <c r="CY168" s="43">
        <f t="shared" si="334"/>
        <v>0</v>
      </c>
      <c r="CZ168" s="44"/>
      <c r="DA168" s="43">
        <f t="shared" si="335"/>
        <v>0</v>
      </c>
      <c r="DB168" s="44"/>
      <c r="DC168" s="43">
        <f>DB168*E168*F168*H168*K168</f>
        <v>0</v>
      </c>
      <c r="DD168" s="49">
        <f t="shared" si="336"/>
        <v>0</v>
      </c>
      <c r="DE168" s="49">
        <f t="shared" si="336"/>
        <v>0</v>
      </c>
    </row>
    <row r="169" spans="1:109" ht="15.75" hidden="1" x14ac:dyDescent="0.25">
      <c r="A169" s="23">
        <v>32</v>
      </c>
      <c r="B169" s="23"/>
      <c r="C169" s="74"/>
      <c r="D169" s="177" t="s">
        <v>390</v>
      </c>
      <c r="E169" s="38">
        <v>13520</v>
      </c>
      <c r="F169" s="206">
        <v>1.85</v>
      </c>
      <c r="G169" s="206"/>
      <c r="H169" s="26">
        <v>1</v>
      </c>
      <c r="I169" s="75"/>
      <c r="J169" s="38">
        <v>1.4</v>
      </c>
      <c r="K169" s="38">
        <v>1.68</v>
      </c>
      <c r="L169" s="38">
        <v>2.23</v>
      </c>
      <c r="M169" s="42">
        <v>2.57</v>
      </c>
      <c r="N169" s="207">
        <f>SUM(N170:N177)</f>
        <v>0</v>
      </c>
      <c r="O169" s="207">
        <f t="shared" ref="O169:CD169" si="337">SUM(O170:O177)</f>
        <v>0</v>
      </c>
      <c r="P169" s="207">
        <f t="shared" si="337"/>
        <v>0</v>
      </c>
      <c r="Q169" s="207">
        <f t="shared" si="337"/>
        <v>0</v>
      </c>
      <c r="R169" s="207">
        <f t="shared" si="337"/>
        <v>0</v>
      </c>
      <c r="S169" s="207">
        <f t="shared" si="337"/>
        <v>0</v>
      </c>
      <c r="T169" s="207">
        <f t="shared" si="337"/>
        <v>0</v>
      </c>
      <c r="U169" s="207">
        <f t="shared" si="337"/>
        <v>0</v>
      </c>
      <c r="V169" s="207">
        <f t="shared" si="337"/>
        <v>0</v>
      </c>
      <c r="W169" s="207">
        <f t="shared" si="337"/>
        <v>0</v>
      </c>
      <c r="X169" s="207">
        <f t="shared" si="337"/>
        <v>0</v>
      </c>
      <c r="Y169" s="207">
        <f t="shared" si="337"/>
        <v>0</v>
      </c>
      <c r="Z169" s="207">
        <f t="shared" si="337"/>
        <v>0</v>
      </c>
      <c r="AA169" s="207">
        <f t="shared" si="337"/>
        <v>0</v>
      </c>
      <c r="AB169" s="207">
        <f t="shared" si="337"/>
        <v>0</v>
      </c>
      <c r="AC169" s="207">
        <f t="shared" si="337"/>
        <v>0</v>
      </c>
      <c r="AD169" s="207">
        <f t="shared" si="337"/>
        <v>0</v>
      </c>
      <c r="AE169" s="207">
        <f t="shared" si="337"/>
        <v>0</v>
      </c>
      <c r="AF169" s="207">
        <v>0</v>
      </c>
      <c r="AG169" s="207">
        <v>0</v>
      </c>
      <c r="AH169" s="207">
        <f t="shared" si="337"/>
        <v>0</v>
      </c>
      <c r="AI169" s="207">
        <f t="shared" si="337"/>
        <v>0</v>
      </c>
      <c r="AJ169" s="207">
        <f t="shared" si="337"/>
        <v>0</v>
      </c>
      <c r="AK169" s="207">
        <f t="shared" si="337"/>
        <v>0</v>
      </c>
      <c r="AL169" s="207">
        <f t="shared" si="337"/>
        <v>0</v>
      </c>
      <c r="AM169" s="207">
        <f t="shared" si="337"/>
        <v>0</v>
      </c>
      <c r="AN169" s="207">
        <f t="shared" si="337"/>
        <v>0</v>
      </c>
      <c r="AO169" s="207">
        <f t="shared" si="337"/>
        <v>0</v>
      </c>
      <c r="AP169" s="207">
        <f t="shared" si="337"/>
        <v>0</v>
      </c>
      <c r="AQ169" s="207">
        <f t="shared" si="337"/>
        <v>0</v>
      </c>
      <c r="AR169" s="207">
        <f t="shared" si="337"/>
        <v>0</v>
      </c>
      <c r="AS169" s="207">
        <f t="shared" si="337"/>
        <v>0</v>
      </c>
      <c r="AT169" s="207">
        <f t="shared" si="337"/>
        <v>0</v>
      </c>
      <c r="AU169" s="207">
        <f t="shared" si="337"/>
        <v>0</v>
      </c>
      <c r="AV169" s="207">
        <f t="shared" si="337"/>
        <v>0</v>
      </c>
      <c r="AW169" s="207">
        <f t="shared" si="337"/>
        <v>0</v>
      </c>
      <c r="AX169" s="207">
        <f t="shared" si="337"/>
        <v>0</v>
      </c>
      <c r="AY169" s="207">
        <f t="shared" si="337"/>
        <v>0</v>
      </c>
      <c r="AZ169" s="207">
        <f t="shared" si="337"/>
        <v>0</v>
      </c>
      <c r="BA169" s="207">
        <f t="shared" si="337"/>
        <v>0</v>
      </c>
      <c r="BB169" s="207">
        <f t="shared" si="337"/>
        <v>0</v>
      </c>
      <c r="BC169" s="207">
        <f t="shared" si="337"/>
        <v>0</v>
      </c>
      <c r="BD169" s="207">
        <f t="shared" si="337"/>
        <v>0</v>
      </c>
      <c r="BE169" s="207">
        <f t="shared" si="337"/>
        <v>0</v>
      </c>
      <c r="BF169" s="207">
        <f t="shared" si="337"/>
        <v>0</v>
      </c>
      <c r="BG169" s="207">
        <f t="shared" si="337"/>
        <v>0</v>
      </c>
      <c r="BH169" s="207">
        <f t="shared" si="337"/>
        <v>0</v>
      </c>
      <c r="BI169" s="207">
        <f t="shared" si="337"/>
        <v>0</v>
      </c>
      <c r="BJ169" s="207">
        <f t="shared" si="337"/>
        <v>0</v>
      </c>
      <c r="BK169" s="207">
        <f t="shared" si="337"/>
        <v>0</v>
      </c>
      <c r="BL169" s="207">
        <f t="shared" si="337"/>
        <v>0</v>
      </c>
      <c r="BM169" s="207">
        <f t="shared" si="337"/>
        <v>0</v>
      </c>
      <c r="BN169" s="207">
        <f t="shared" si="337"/>
        <v>0</v>
      </c>
      <c r="BO169" s="207">
        <f t="shared" si="337"/>
        <v>0</v>
      </c>
      <c r="BP169" s="207">
        <f t="shared" si="337"/>
        <v>0</v>
      </c>
      <c r="BQ169" s="207">
        <f t="shared" si="337"/>
        <v>0</v>
      </c>
      <c r="BR169" s="207">
        <f t="shared" si="337"/>
        <v>0</v>
      </c>
      <c r="BS169" s="207">
        <f t="shared" si="337"/>
        <v>0</v>
      </c>
      <c r="BT169" s="207">
        <f t="shared" si="337"/>
        <v>0</v>
      </c>
      <c r="BU169" s="207">
        <f t="shared" si="337"/>
        <v>0</v>
      </c>
      <c r="BV169" s="207">
        <f t="shared" si="337"/>
        <v>0</v>
      </c>
      <c r="BW169" s="207">
        <f t="shared" si="337"/>
        <v>0</v>
      </c>
      <c r="BX169" s="208">
        <f t="shared" si="337"/>
        <v>0</v>
      </c>
      <c r="BY169" s="207">
        <f t="shared" si="337"/>
        <v>0</v>
      </c>
      <c r="BZ169" s="101">
        <v>0</v>
      </c>
      <c r="CA169" s="101">
        <v>0</v>
      </c>
      <c r="CB169" s="207">
        <f t="shared" si="337"/>
        <v>0</v>
      </c>
      <c r="CC169" s="207">
        <f t="shared" si="337"/>
        <v>0</v>
      </c>
      <c r="CD169" s="207">
        <f t="shared" si="337"/>
        <v>3</v>
      </c>
      <c r="CE169" s="207">
        <f t="shared" ref="CE169:DE169" si="338">SUM(CE170:CE177)</f>
        <v>147865.53599999999</v>
      </c>
      <c r="CF169" s="207">
        <f t="shared" si="338"/>
        <v>0</v>
      </c>
      <c r="CG169" s="207">
        <f t="shared" si="338"/>
        <v>0</v>
      </c>
      <c r="CH169" s="207">
        <f t="shared" si="338"/>
        <v>0</v>
      </c>
      <c r="CI169" s="207">
        <f t="shared" si="338"/>
        <v>0</v>
      </c>
      <c r="CJ169" s="207">
        <v>0</v>
      </c>
      <c r="CK169" s="207">
        <v>0</v>
      </c>
      <c r="CL169" s="207">
        <f t="shared" si="338"/>
        <v>0</v>
      </c>
      <c r="CM169" s="207">
        <f t="shared" si="338"/>
        <v>0</v>
      </c>
      <c r="CN169" s="207">
        <f t="shared" si="338"/>
        <v>0</v>
      </c>
      <c r="CO169" s="207">
        <f t="shared" si="338"/>
        <v>0</v>
      </c>
      <c r="CP169" s="207">
        <f t="shared" si="338"/>
        <v>0</v>
      </c>
      <c r="CQ169" s="207">
        <f t="shared" si="338"/>
        <v>0</v>
      </c>
      <c r="CR169" s="207">
        <f t="shared" si="338"/>
        <v>0</v>
      </c>
      <c r="CS169" s="207">
        <f t="shared" si="338"/>
        <v>0</v>
      </c>
      <c r="CT169" s="207">
        <f t="shared" si="338"/>
        <v>0</v>
      </c>
      <c r="CU169" s="207">
        <f t="shared" si="338"/>
        <v>0</v>
      </c>
      <c r="CV169" s="207">
        <f t="shared" si="338"/>
        <v>0</v>
      </c>
      <c r="CW169" s="207">
        <f t="shared" si="338"/>
        <v>0</v>
      </c>
      <c r="CX169" s="207">
        <f t="shared" si="338"/>
        <v>0</v>
      </c>
      <c r="CY169" s="207">
        <f t="shared" si="338"/>
        <v>0</v>
      </c>
      <c r="CZ169" s="207">
        <f t="shared" si="338"/>
        <v>0</v>
      </c>
      <c r="DA169" s="207">
        <f t="shared" si="338"/>
        <v>0</v>
      </c>
      <c r="DB169" s="207">
        <f t="shared" si="338"/>
        <v>36</v>
      </c>
      <c r="DC169" s="207">
        <f t="shared" si="338"/>
        <v>2902798.08</v>
      </c>
      <c r="DD169" s="207">
        <f t="shared" si="338"/>
        <v>39</v>
      </c>
      <c r="DE169" s="207">
        <f t="shared" si="338"/>
        <v>3050663.6159999999</v>
      </c>
    </row>
    <row r="170" spans="1:109" ht="45" hidden="1" x14ac:dyDescent="0.25">
      <c r="A170" s="23"/>
      <c r="B170" s="23">
        <v>117</v>
      </c>
      <c r="C170" s="108" t="s">
        <v>391</v>
      </c>
      <c r="D170" s="65" t="s">
        <v>392</v>
      </c>
      <c r="E170" s="38">
        <v>13520</v>
      </c>
      <c r="F170" s="39">
        <v>2.11</v>
      </c>
      <c r="G170" s="39"/>
      <c r="H170" s="40">
        <v>1</v>
      </c>
      <c r="I170" s="41"/>
      <c r="J170" s="38">
        <v>1.4</v>
      </c>
      <c r="K170" s="38">
        <v>1.68</v>
      </c>
      <c r="L170" s="38">
        <v>2.23</v>
      </c>
      <c r="M170" s="42">
        <v>2.57</v>
      </c>
      <c r="N170" s="77">
        <v>0</v>
      </c>
      <c r="O170" s="43">
        <f t="shared" ref="O170:O177" si="339">SUM(N170*$E170*$F170*$H170*$J170*$O$11)</f>
        <v>0</v>
      </c>
      <c r="P170" s="45">
        <v>0</v>
      </c>
      <c r="Q170" s="43">
        <f t="shared" ref="Q170:Q177" si="340">SUM(P170*$E170*$F170*$H170*$J170*$Q$11)</f>
        <v>0</v>
      </c>
      <c r="R170" s="45">
        <v>0</v>
      </c>
      <c r="S170" s="44">
        <f t="shared" ref="S170:S177" si="341">SUM(R170*$E170*$F170*$H170*$J170*$S$11)</f>
        <v>0</v>
      </c>
      <c r="T170" s="45">
        <v>0</v>
      </c>
      <c r="U170" s="43">
        <f t="shared" ref="U170:U177" si="342">SUM(T170*$E170*$F170*$H170*$J170*$U$11)</f>
        <v>0</v>
      </c>
      <c r="V170" s="45">
        <v>0</v>
      </c>
      <c r="W170" s="43">
        <f t="shared" ref="W170:W177" si="343">SUM(V170*$E170*$F170*$H170*$J170*$W$11)</f>
        <v>0</v>
      </c>
      <c r="X170" s="45"/>
      <c r="Y170" s="44">
        <f t="shared" ref="Y170:Y177" si="344">SUM(X170*$E170*$F170*$H170*$J170*$Y$11)</f>
        <v>0</v>
      </c>
      <c r="Z170" s="78"/>
      <c r="AA170" s="43">
        <f t="shared" ref="AA170:AA177" si="345">SUM(Z170*$E170*$F170*$H170*$J170*$AA$11)</f>
        <v>0</v>
      </c>
      <c r="AB170" s="45">
        <v>0</v>
      </c>
      <c r="AC170" s="43">
        <f t="shared" ref="AC170:AC177" si="346">SUM(AB170*$E170*$F170*$H170*$J170*$AC$11)</f>
        <v>0</v>
      </c>
      <c r="AD170" s="45">
        <v>0</v>
      </c>
      <c r="AE170" s="43">
        <f t="shared" ref="AE170:AE177" si="347">SUM(AD170*$E170*$F170*$H170*$J170*$AE$11)</f>
        <v>0</v>
      </c>
      <c r="AF170" s="43">
        <v>0</v>
      </c>
      <c r="AG170" s="43">
        <v>0</v>
      </c>
      <c r="AH170" s="45">
        <v>0</v>
      </c>
      <c r="AI170" s="43">
        <f t="shared" ref="AI170:AI177" si="348">SUM(AH170*$E170*$F170*$H170*$J170*$AI$11)</f>
        <v>0</v>
      </c>
      <c r="AJ170" s="45">
        <v>0</v>
      </c>
      <c r="AK170" s="43">
        <f t="shared" ref="AK170:AK177" si="349">AJ170*$E170*$F170*$H170*$K170*$AK$11</f>
        <v>0</v>
      </c>
      <c r="AL170" s="45">
        <v>0</v>
      </c>
      <c r="AM170" s="43">
        <f t="shared" ref="AM170:AM177" si="350">AL170*$E170*$F170*$H170*$K170*$AM$11</f>
        <v>0</v>
      </c>
      <c r="AN170" s="78"/>
      <c r="AO170" s="43">
        <f t="shared" ref="AO170:AO177" si="351">SUM(AN170*$E170*$F170*$H170*$J170*$AO$11)</f>
        <v>0</v>
      </c>
      <c r="AP170" s="45"/>
      <c r="AQ170" s="44">
        <f t="shared" ref="AQ170:AQ177" si="352">SUM(AP170*$E170*$F170*$H170*$J170*$AQ$11)</f>
        <v>0</v>
      </c>
      <c r="AR170" s="45">
        <v>0</v>
      </c>
      <c r="AS170" s="43">
        <f t="shared" ref="AS170:AS177" si="353">SUM(AR170*$E170*$F170*$H170*$J170*$AS$11)</f>
        <v>0</v>
      </c>
      <c r="AT170" s="45">
        <v>0</v>
      </c>
      <c r="AU170" s="43">
        <f t="shared" ref="AU170:AU177" si="354">SUM(AT170*$E170*$F170*$H170*$J170*$AU$11)</f>
        <v>0</v>
      </c>
      <c r="AV170" s="45"/>
      <c r="AW170" s="43">
        <f t="shared" ref="AW170:AW177" si="355">SUM(AV170*$E170*$F170*$H170*$J170*$AW$11)</f>
        <v>0</v>
      </c>
      <c r="AX170" s="45"/>
      <c r="AY170" s="43">
        <f t="shared" ref="AY170:AY177" si="356">SUM(AX170*$E170*$F170*$H170*$J170*$AY$11)</f>
        <v>0</v>
      </c>
      <c r="AZ170" s="45"/>
      <c r="BA170" s="43">
        <f t="shared" ref="BA170:BA177" si="357">SUM(AZ170*$E170*$F170*$H170*$J170*$BA$11)</f>
        <v>0</v>
      </c>
      <c r="BB170" s="45">
        <v>0</v>
      </c>
      <c r="BC170" s="43">
        <f t="shared" ref="BC170:BC177" si="358">SUM(BB170*$E170*$F170*$H170*$J170*$BC$11)</f>
        <v>0</v>
      </c>
      <c r="BD170" s="45">
        <v>0</v>
      </c>
      <c r="BE170" s="43">
        <f t="shared" ref="BE170:BE177" si="359">SUM(BD170*$E170*$F170*$H170*$J170*$BE$11)</f>
        <v>0</v>
      </c>
      <c r="BF170" s="45">
        <v>0</v>
      </c>
      <c r="BG170" s="43">
        <f t="shared" ref="BG170:BG177" si="360">SUM(BF170*$E170*$F170*$H170*$J170*$BG$11)</f>
        <v>0</v>
      </c>
      <c r="BH170" s="45">
        <v>0</v>
      </c>
      <c r="BI170" s="43">
        <f t="shared" ref="BI170:BI177" si="361">SUM(BH170*$E170*$F170*$H170*$J170*$BI$11)</f>
        <v>0</v>
      </c>
      <c r="BJ170" s="45">
        <v>0</v>
      </c>
      <c r="BK170" s="43">
        <f t="shared" ref="BK170:BK177" si="362">SUM(BJ170*$E170*$F170*$H170*$J170*$BK$11)</f>
        <v>0</v>
      </c>
      <c r="BL170" s="45"/>
      <c r="BM170" s="43">
        <f t="shared" ref="BM170:BM177" si="363">SUM(BL170*$E170*$F170*$H170*$J170*$BM$11)</f>
        <v>0</v>
      </c>
      <c r="BN170" s="45">
        <v>0</v>
      </c>
      <c r="BO170" s="43">
        <f t="shared" ref="BO170:BO177" si="364">BN170*$E170*$F170*$H170*$K170*$BO$11</f>
        <v>0</v>
      </c>
      <c r="BP170" s="45">
        <v>0</v>
      </c>
      <c r="BQ170" s="43">
        <f t="shared" ref="BQ170:BQ177" si="365">BP170*$E170*$F170*$H170*$K170*$BQ$11</f>
        <v>0</v>
      </c>
      <c r="BR170" s="86">
        <v>0</v>
      </c>
      <c r="BS170" s="43">
        <f t="shared" ref="BS170:BS177" si="366">BR170*$E170*$F170*$H170*$K170*$BS$11</f>
        <v>0</v>
      </c>
      <c r="BT170" s="45">
        <v>0</v>
      </c>
      <c r="BU170" s="43">
        <f t="shared" ref="BU170:BU177" si="367">BT170*$E170*$F170*$H170*$K170*$BU$11</f>
        <v>0</v>
      </c>
      <c r="BV170" s="45">
        <v>0</v>
      </c>
      <c r="BW170" s="43">
        <f t="shared" ref="BW170:BW177" si="368">BV170*$E170*$F170*$H170*$K170*$BW$11</f>
        <v>0</v>
      </c>
      <c r="BX170" s="72">
        <v>0</v>
      </c>
      <c r="BY170" s="43">
        <f t="shared" ref="BY170:BY177" si="369">BX170*$E170*$F170*$H170*$K170*$BY$11</f>
        <v>0</v>
      </c>
      <c r="BZ170" s="47">
        <v>0</v>
      </c>
      <c r="CA170" s="47">
        <v>0</v>
      </c>
      <c r="CB170" s="45">
        <v>0</v>
      </c>
      <c r="CC170" s="43">
        <f t="shared" ref="CC170:CC177" si="370">CB170*$E170*$F170*$H170*$K170*$CC$11</f>
        <v>0</v>
      </c>
      <c r="CD170" s="45"/>
      <c r="CE170" s="43">
        <f t="shared" ref="CE170:CE177" si="371">CD170*$E170*$F170*$H170*$K170*$CE$11</f>
        <v>0</v>
      </c>
      <c r="CF170" s="45">
        <v>0</v>
      </c>
      <c r="CG170" s="43">
        <f t="shared" ref="CG170:CG177" si="372">CF170*$E170*$F170*$H170*$K170*$CG$11</f>
        <v>0</v>
      </c>
      <c r="CH170" s="45">
        <v>0</v>
      </c>
      <c r="CI170" s="43">
        <f t="shared" ref="CI170:CI177" si="373">CH170*$E170*$F170*$H170*$K170*$CI$11</f>
        <v>0</v>
      </c>
      <c r="CJ170" s="43">
        <v>0</v>
      </c>
      <c r="CK170" s="43">
        <v>0</v>
      </c>
      <c r="CL170" s="45">
        <v>0</v>
      </c>
      <c r="CM170" s="43">
        <f t="shared" ref="CM170:CM177" si="374">CL170*$E170*$F170*$H170*$K170*$CM$11</f>
        <v>0</v>
      </c>
      <c r="CN170" s="45">
        <v>0</v>
      </c>
      <c r="CO170" s="43">
        <f t="shared" ref="CO170:CO177" si="375">CN170*$E170*$F170*$H170*$K170*$CO$11</f>
        <v>0</v>
      </c>
      <c r="CP170" s="45"/>
      <c r="CQ170" s="43">
        <f t="shared" ref="CQ170:CQ177" si="376">CP170*$E170*$F170*$H170*$K170*$CQ$11</f>
        <v>0</v>
      </c>
      <c r="CR170" s="45"/>
      <c r="CS170" s="43">
        <f t="shared" ref="CS170:CS177" si="377">CR170*$E170*$F170*$H170*$K170*$CS$11</f>
        <v>0</v>
      </c>
      <c r="CT170" s="45">
        <v>0</v>
      </c>
      <c r="CU170" s="43">
        <f t="shared" ref="CU170:CU177" si="378">CT170*$E170*$F170*$H170*$K170*$CU$11</f>
        <v>0</v>
      </c>
      <c r="CV170" s="45">
        <v>0</v>
      </c>
      <c r="CW170" s="43">
        <f t="shared" ref="CW170:CW177" si="379">CV170*$E170*$F170*$H170*$L170*$CW$11</f>
        <v>0</v>
      </c>
      <c r="CX170" s="45">
        <v>0</v>
      </c>
      <c r="CY170" s="43">
        <f t="shared" ref="CY170:CY177" si="380">CX170*$E170*$F170*$H170*$M170*$CY$11</f>
        <v>0</v>
      </c>
      <c r="CZ170" s="44"/>
      <c r="DA170" s="43">
        <f t="shared" ref="DA170:DA177" si="381">CZ170*E170*F170*H170</f>
        <v>0</v>
      </c>
      <c r="DB170" s="44"/>
      <c r="DC170" s="43"/>
      <c r="DD170" s="49">
        <f t="shared" ref="DD170:DE177" si="382">SUM(P170+N170+Z170+R170+T170+AB170+X170+V170+AD170+AJ170+AH170+AL170+AN170+AR170+BN170+BT170+AP170+BB170+BD170+CH170+CL170+CF170+CN170+CP170+BX170+CB170+AT170+AV170+AX170+AZ170+BP170+BR170+BV170+BF170+BH170+BJ170+BL170+CD170+CR170+CT170+CV170+CX170+CZ170+DB170)</f>
        <v>0</v>
      </c>
      <c r="DE170" s="49">
        <f t="shared" si="382"/>
        <v>0</v>
      </c>
    </row>
    <row r="171" spans="1:109" ht="45" hidden="1" x14ac:dyDescent="0.25">
      <c r="A171" s="23"/>
      <c r="B171" s="23">
        <v>118</v>
      </c>
      <c r="C171" s="108" t="s">
        <v>393</v>
      </c>
      <c r="D171" s="65" t="s">
        <v>394</v>
      </c>
      <c r="E171" s="38">
        <v>13520</v>
      </c>
      <c r="F171" s="39">
        <v>3.55</v>
      </c>
      <c r="G171" s="39"/>
      <c r="H171" s="40">
        <v>1</v>
      </c>
      <c r="I171" s="41"/>
      <c r="J171" s="38">
        <v>1.4</v>
      </c>
      <c r="K171" s="38">
        <v>1.68</v>
      </c>
      <c r="L171" s="38">
        <v>2.23</v>
      </c>
      <c r="M171" s="42">
        <v>2.57</v>
      </c>
      <c r="N171" s="77"/>
      <c r="O171" s="43">
        <f t="shared" si="339"/>
        <v>0</v>
      </c>
      <c r="P171" s="45">
        <v>0</v>
      </c>
      <c r="Q171" s="43">
        <f t="shared" si="340"/>
        <v>0</v>
      </c>
      <c r="R171" s="45">
        <v>0</v>
      </c>
      <c r="S171" s="44">
        <f t="shared" si="341"/>
        <v>0</v>
      </c>
      <c r="T171" s="45">
        <v>0</v>
      </c>
      <c r="U171" s="43">
        <f t="shared" si="342"/>
        <v>0</v>
      </c>
      <c r="V171" s="45">
        <v>0</v>
      </c>
      <c r="W171" s="43">
        <f t="shared" si="343"/>
        <v>0</v>
      </c>
      <c r="X171" s="45"/>
      <c r="Y171" s="44">
        <f t="shared" si="344"/>
        <v>0</v>
      </c>
      <c r="Z171" s="78"/>
      <c r="AA171" s="43">
        <f t="shared" si="345"/>
        <v>0</v>
      </c>
      <c r="AB171" s="45">
        <v>0</v>
      </c>
      <c r="AC171" s="43">
        <f t="shared" si="346"/>
        <v>0</v>
      </c>
      <c r="AD171" s="45">
        <v>0</v>
      </c>
      <c r="AE171" s="43">
        <f t="shared" si="347"/>
        <v>0</v>
      </c>
      <c r="AF171" s="43">
        <v>0</v>
      </c>
      <c r="AG171" s="43">
        <v>0</v>
      </c>
      <c r="AH171" s="45">
        <v>0</v>
      </c>
      <c r="AI171" s="43">
        <f t="shared" si="348"/>
        <v>0</v>
      </c>
      <c r="AJ171" s="45">
        <v>0</v>
      </c>
      <c r="AK171" s="43">
        <f t="shared" si="349"/>
        <v>0</v>
      </c>
      <c r="AL171" s="45">
        <v>0</v>
      </c>
      <c r="AM171" s="43">
        <f t="shared" si="350"/>
        <v>0</v>
      </c>
      <c r="AN171" s="78"/>
      <c r="AO171" s="43">
        <f t="shared" si="351"/>
        <v>0</v>
      </c>
      <c r="AP171" s="45"/>
      <c r="AQ171" s="44">
        <f t="shared" si="352"/>
        <v>0</v>
      </c>
      <c r="AR171" s="45">
        <v>0</v>
      </c>
      <c r="AS171" s="43">
        <f t="shared" si="353"/>
        <v>0</v>
      </c>
      <c r="AT171" s="45">
        <v>0</v>
      </c>
      <c r="AU171" s="43">
        <f t="shared" si="354"/>
        <v>0</v>
      </c>
      <c r="AV171" s="45"/>
      <c r="AW171" s="43">
        <f t="shared" si="355"/>
        <v>0</v>
      </c>
      <c r="AX171" s="45"/>
      <c r="AY171" s="43">
        <f t="shared" si="356"/>
        <v>0</v>
      </c>
      <c r="AZ171" s="45"/>
      <c r="BA171" s="43">
        <f t="shared" si="357"/>
        <v>0</v>
      </c>
      <c r="BB171" s="45">
        <v>0</v>
      </c>
      <c r="BC171" s="43">
        <f t="shared" si="358"/>
        <v>0</v>
      </c>
      <c r="BD171" s="45">
        <v>0</v>
      </c>
      <c r="BE171" s="43">
        <f t="shared" si="359"/>
        <v>0</v>
      </c>
      <c r="BF171" s="45">
        <v>0</v>
      </c>
      <c r="BG171" s="43">
        <f t="shared" si="360"/>
        <v>0</v>
      </c>
      <c r="BH171" s="45">
        <v>0</v>
      </c>
      <c r="BI171" s="43">
        <f t="shared" si="361"/>
        <v>0</v>
      </c>
      <c r="BJ171" s="45">
        <v>0</v>
      </c>
      <c r="BK171" s="43">
        <f t="shared" si="362"/>
        <v>0</v>
      </c>
      <c r="BL171" s="45"/>
      <c r="BM171" s="43">
        <f t="shared" si="363"/>
        <v>0</v>
      </c>
      <c r="BN171" s="45">
        <v>0</v>
      </c>
      <c r="BO171" s="43">
        <f t="shared" si="364"/>
        <v>0</v>
      </c>
      <c r="BP171" s="45">
        <v>0</v>
      </c>
      <c r="BQ171" s="43">
        <f t="shared" si="365"/>
        <v>0</v>
      </c>
      <c r="BR171" s="86"/>
      <c r="BS171" s="43">
        <f t="shared" si="366"/>
        <v>0</v>
      </c>
      <c r="BT171" s="45"/>
      <c r="BU171" s="43">
        <f t="shared" si="367"/>
        <v>0</v>
      </c>
      <c r="BV171" s="45">
        <v>0</v>
      </c>
      <c r="BW171" s="43">
        <f t="shared" si="368"/>
        <v>0</v>
      </c>
      <c r="BX171" s="46"/>
      <c r="BY171" s="43">
        <f t="shared" si="369"/>
        <v>0</v>
      </c>
      <c r="BZ171" s="47">
        <v>0</v>
      </c>
      <c r="CA171" s="47">
        <v>0</v>
      </c>
      <c r="CB171" s="45">
        <v>0</v>
      </c>
      <c r="CC171" s="43">
        <f t="shared" si="370"/>
        <v>0</v>
      </c>
      <c r="CD171" s="45"/>
      <c r="CE171" s="43">
        <f t="shared" si="371"/>
        <v>0</v>
      </c>
      <c r="CF171" s="45">
        <v>0</v>
      </c>
      <c r="CG171" s="43">
        <f t="shared" si="372"/>
        <v>0</v>
      </c>
      <c r="CH171" s="45">
        <v>0</v>
      </c>
      <c r="CI171" s="43">
        <f t="shared" si="373"/>
        <v>0</v>
      </c>
      <c r="CJ171" s="43">
        <v>0</v>
      </c>
      <c r="CK171" s="43">
        <v>0</v>
      </c>
      <c r="CL171" s="45">
        <v>0</v>
      </c>
      <c r="CM171" s="43">
        <f t="shared" si="374"/>
        <v>0</v>
      </c>
      <c r="CN171" s="45">
        <v>0</v>
      </c>
      <c r="CO171" s="43">
        <f t="shared" si="375"/>
        <v>0</v>
      </c>
      <c r="CP171" s="45"/>
      <c r="CQ171" s="43">
        <f t="shared" si="376"/>
        <v>0</v>
      </c>
      <c r="CR171" s="45"/>
      <c r="CS171" s="43">
        <f t="shared" si="377"/>
        <v>0</v>
      </c>
      <c r="CT171" s="45">
        <v>0</v>
      </c>
      <c r="CU171" s="43">
        <f t="shared" si="378"/>
        <v>0</v>
      </c>
      <c r="CV171" s="45">
        <v>0</v>
      </c>
      <c r="CW171" s="43">
        <f t="shared" si="379"/>
        <v>0</v>
      </c>
      <c r="CX171" s="45">
        <v>0</v>
      </c>
      <c r="CY171" s="43">
        <f t="shared" si="380"/>
        <v>0</v>
      </c>
      <c r="CZ171" s="44"/>
      <c r="DA171" s="43">
        <f t="shared" si="381"/>
        <v>0</v>
      </c>
      <c r="DB171" s="44">
        <f>50-14</f>
        <v>36</v>
      </c>
      <c r="DC171" s="43">
        <f>DB171*E171*F171*H171*K171</f>
        <v>2902798.08</v>
      </c>
      <c r="DD171" s="49">
        <f t="shared" si="382"/>
        <v>36</v>
      </c>
      <c r="DE171" s="49">
        <f t="shared" si="382"/>
        <v>2902798.08</v>
      </c>
    </row>
    <row r="172" spans="1:109" ht="30" hidden="1" x14ac:dyDescent="0.25">
      <c r="A172" s="23"/>
      <c r="B172" s="23">
        <v>119</v>
      </c>
      <c r="C172" s="108" t="s">
        <v>395</v>
      </c>
      <c r="D172" s="37" t="s">
        <v>396</v>
      </c>
      <c r="E172" s="38">
        <v>13520</v>
      </c>
      <c r="F172" s="39">
        <v>1.57</v>
      </c>
      <c r="G172" s="39"/>
      <c r="H172" s="40">
        <v>1</v>
      </c>
      <c r="I172" s="41"/>
      <c r="J172" s="38">
        <v>1.4</v>
      </c>
      <c r="K172" s="38">
        <v>1.68</v>
      </c>
      <c r="L172" s="38">
        <v>2.23</v>
      </c>
      <c r="M172" s="42">
        <v>2.57</v>
      </c>
      <c r="N172" s="77">
        <v>0</v>
      </c>
      <c r="O172" s="43">
        <f t="shared" si="339"/>
        <v>0</v>
      </c>
      <c r="P172" s="45">
        <v>0</v>
      </c>
      <c r="Q172" s="43">
        <f t="shared" si="340"/>
        <v>0</v>
      </c>
      <c r="R172" s="45">
        <v>0</v>
      </c>
      <c r="S172" s="44">
        <f t="shared" si="341"/>
        <v>0</v>
      </c>
      <c r="T172" s="45">
        <v>0</v>
      </c>
      <c r="U172" s="43">
        <f t="shared" si="342"/>
        <v>0</v>
      </c>
      <c r="V172" s="45">
        <v>0</v>
      </c>
      <c r="W172" s="43">
        <f t="shared" si="343"/>
        <v>0</v>
      </c>
      <c r="X172" s="45"/>
      <c r="Y172" s="44">
        <f t="shared" si="344"/>
        <v>0</v>
      </c>
      <c r="Z172" s="78"/>
      <c r="AA172" s="43">
        <f t="shared" si="345"/>
        <v>0</v>
      </c>
      <c r="AB172" s="45">
        <v>0</v>
      </c>
      <c r="AC172" s="43">
        <f t="shared" si="346"/>
        <v>0</v>
      </c>
      <c r="AD172" s="45">
        <v>0</v>
      </c>
      <c r="AE172" s="43">
        <f t="shared" si="347"/>
        <v>0</v>
      </c>
      <c r="AF172" s="43">
        <v>0</v>
      </c>
      <c r="AG172" s="43">
        <v>0</v>
      </c>
      <c r="AH172" s="45">
        <v>0</v>
      </c>
      <c r="AI172" s="43">
        <f t="shared" si="348"/>
        <v>0</v>
      </c>
      <c r="AJ172" s="45">
        <v>0</v>
      </c>
      <c r="AK172" s="43">
        <f t="shared" si="349"/>
        <v>0</v>
      </c>
      <c r="AL172" s="45">
        <v>0</v>
      </c>
      <c r="AM172" s="43">
        <f t="shared" si="350"/>
        <v>0</v>
      </c>
      <c r="AN172" s="78"/>
      <c r="AO172" s="43">
        <f t="shared" si="351"/>
        <v>0</v>
      </c>
      <c r="AP172" s="45"/>
      <c r="AQ172" s="44">
        <f t="shared" si="352"/>
        <v>0</v>
      </c>
      <c r="AR172" s="45">
        <v>0</v>
      </c>
      <c r="AS172" s="43">
        <f t="shared" si="353"/>
        <v>0</v>
      </c>
      <c r="AT172" s="45">
        <v>0</v>
      </c>
      <c r="AU172" s="43">
        <f t="shared" si="354"/>
        <v>0</v>
      </c>
      <c r="AV172" s="45"/>
      <c r="AW172" s="43">
        <f t="shared" si="355"/>
        <v>0</v>
      </c>
      <c r="AX172" s="45"/>
      <c r="AY172" s="43">
        <f t="shared" si="356"/>
        <v>0</v>
      </c>
      <c r="AZ172" s="45"/>
      <c r="BA172" s="43">
        <f t="shared" si="357"/>
        <v>0</v>
      </c>
      <c r="BB172" s="45">
        <v>0</v>
      </c>
      <c r="BC172" s="43">
        <f t="shared" si="358"/>
        <v>0</v>
      </c>
      <c r="BD172" s="45">
        <v>0</v>
      </c>
      <c r="BE172" s="43">
        <f t="shared" si="359"/>
        <v>0</v>
      </c>
      <c r="BF172" s="45"/>
      <c r="BG172" s="43">
        <f t="shared" si="360"/>
        <v>0</v>
      </c>
      <c r="BH172" s="45">
        <v>0</v>
      </c>
      <c r="BI172" s="43">
        <f t="shared" si="361"/>
        <v>0</v>
      </c>
      <c r="BJ172" s="45">
        <v>0</v>
      </c>
      <c r="BK172" s="43">
        <f t="shared" si="362"/>
        <v>0</v>
      </c>
      <c r="BL172" s="45"/>
      <c r="BM172" s="43">
        <f t="shared" si="363"/>
        <v>0</v>
      </c>
      <c r="BN172" s="45">
        <v>0</v>
      </c>
      <c r="BO172" s="43">
        <f t="shared" si="364"/>
        <v>0</v>
      </c>
      <c r="BP172" s="45">
        <v>0</v>
      </c>
      <c r="BQ172" s="43">
        <f t="shared" si="365"/>
        <v>0</v>
      </c>
      <c r="BR172" s="86">
        <v>0</v>
      </c>
      <c r="BS172" s="43">
        <f t="shared" si="366"/>
        <v>0</v>
      </c>
      <c r="BT172" s="45">
        <v>0</v>
      </c>
      <c r="BU172" s="43">
        <f t="shared" si="367"/>
        <v>0</v>
      </c>
      <c r="BV172" s="45">
        <v>0</v>
      </c>
      <c r="BW172" s="43">
        <f t="shared" si="368"/>
        <v>0</v>
      </c>
      <c r="BX172" s="72">
        <v>0</v>
      </c>
      <c r="BY172" s="43">
        <f t="shared" si="369"/>
        <v>0</v>
      </c>
      <c r="BZ172" s="47">
        <v>0</v>
      </c>
      <c r="CA172" s="47">
        <v>0</v>
      </c>
      <c r="CB172" s="45">
        <v>0</v>
      </c>
      <c r="CC172" s="43">
        <f t="shared" si="370"/>
        <v>0</v>
      </c>
      <c r="CD172" s="45"/>
      <c r="CE172" s="43">
        <f t="shared" si="371"/>
        <v>0</v>
      </c>
      <c r="CF172" s="45">
        <v>0</v>
      </c>
      <c r="CG172" s="43">
        <f t="shared" si="372"/>
        <v>0</v>
      </c>
      <c r="CH172" s="45">
        <v>0</v>
      </c>
      <c r="CI172" s="43">
        <f t="shared" si="373"/>
        <v>0</v>
      </c>
      <c r="CJ172" s="43">
        <v>0</v>
      </c>
      <c r="CK172" s="43">
        <v>0</v>
      </c>
      <c r="CL172" s="45"/>
      <c r="CM172" s="43">
        <f t="shared" si="374"/>
        <v>0</v>
      </c>
      <c r="CN172" s="45">
        <v>0</v>
      </c>
      <c r="CO172" s="43">
        <f t="shared" si="375"/>
        <v>0</v>
      </c>
      <c r="CP172" s="45"/>
      <c r="CQ172" s="43">
        <f t="shared" si="376"/>
        <v>0</v>
      </c>
      <c r="CR172" s="45"/>
      <c r="CS172" s="43">
        <f t="shared" si="377"/>
        <v>0</v>
      </c>
      <c r="CT172" s="45">
        <v>0</v>
      </c>
      <c r="CU172" s="43">
        <f t="shared" si="378"/>
        <v>0</v>
      </c>
      <c r="CV172" s="45">
        <v>0</v>
      </c>
      <c r="CW172" s="43">
        <f t="shared" si="379"/>
        <v>0</v>
      </c>
      <c r="CX172" s="45">
        <v>0</v>
      </c>
      <c r="CY172" s="43">
        <f t="shared" si="380"/>
        <v>0</v>
      </c>
      <c r="CZ172" s="44"/>
      <c r="DA172" s="43">
        <f t="shared" si="381"/>
        <v>0</v>
      </c>
      <c r="DB172" s="44"/>
      <c r="DC172" s="43"/>
      <c r="DD172" s="49">
        <f t="shared" si="382"/>
        <v>0</v>
      </c>
      <c r="DE172" s="49">
        <f t="shared" si="382"/>
        <v>0</v>
      </c>
    </row>
    <row r="173" spans="1:109" ht="30" hidden="1" x14ac:dyDescent="0.25">
      <c r="A173" s="23"/>
      <c r="B173" s="23">
        <v>120</v>
      </c>
      <c r="C173" s="108" t="s">
        <v>397</v>
      </c>
      <c r="D173" s="37" t="s">
        <v>398</v>
      </c>
      <c r="E173" s="38">
        <v>13520</v>
      </c>
      <c r="F173" s="39">
        <v>2.2599999999999998</v>
      </c>
      <c r="G173" s="39"/>
      <c r="H173" s="40">
        <v>1</v>
      </c>
      <c r="I173" s="41"/>
      <c r="J173" s="38">
        <v>1.4</v>
      </c>
      <c r="K173" s="38">
        <v>1.68</v>
      </c>
      <c r="L173" s="38">
        <v>2.23</v>
      </c>
      <c r="M173" s="42">
        <v>2.57</v>
      </c>
      <c r="N173" s="77">
        <v>0</v>
      </c>
      <c r="O173" s="43">
        <f t="shared" si="339"/>
        <v>0</v>
      </c>
      <c r="P173" s="45">
        <v>0</v>
      </c>
      <c r="Q173" s="43">
        <f t="shared" si="340"/>
        <v>0</v>
      </c>
      <c r="R173" s="45">
        <v>0</v>
      </c>
      <c r="S173" s="44">
        <f t="shared" si="341"/>
        <v>0</v>
      </c>
      <c r="T173" s="45">
        <v>0</v>
      </c>
      <c r="U173" s="43">
        <f t="shared" si="342"/>
        <v>0</v>
      </c>
      <c r="V173" s="45">
        <v>0</v>
      </c>
      <c r="W173" s="43">
        <f t="shared" si="343"/>
        <v>0</v>
      </c>
      <c r="X173" s="45"/>
      <c r="Y173" s="44">
        <f t="shared" si="344"/>
        <v>0</v>
      </c>
      <c r="Z173" s="78"/>
      <c r="AA173" s="43">
        <f t="shared" si="345"/>
        <v>0</v>
      </c>
      <c r="AB173" s="45">
        <v>0</v>
      </c>
      <c r="AC173" s="43">
        <f t="shared" si="346"/>
        <v>0</v>
      </c>
      <c r="AD173" s="45">
        <v>0</v>
      </c>
      <c r="AE173" s="43">
        <f t="shared" si="347"/>
        <v>0</v>
      </c>
      <c r="AF173" s="43">
        <v>0</v>
      </c>
      <c r="AG173" s="43">
        <v>0</v>
      </c>
      <c r="AH173" s="45">
        <v>0</v>
      </c>
      <c r="AI173" s="43">
        <f t="shared" si="348"/>
        <v>0</v>
      </c>
      <c r="AJ173" s="45">
        <v>0</v>
      </c>
      <c r="AK173" s="43">
        <f t="shared" si="349"/>
        <v>0</v>
      </c>
      <c r="AL173" s="45">
        <v>0</v>
      </c>
      <c r="AM173" s="43">
        <f t="shared" si="350"/>
        <v>0</v>
      </c>
      <c r="AN173" s="78"/>
      <c r="AO173" s="43">
        <f t="shared" si="351"/>
        <v>0</v>
      </c>
      <c r="AP173" s="45"/>
      <c r="AQ173" s="44">
        <f t="shared" si="352"/>
        <v>0</v>
      </c>
      <c r="AR173" s="45">
        <v>0</v>
      </c>
      <c r="AS173" s="43">
        <f t="shared" si="353"/>
        <v>0</v>
      </c>
      <c r="AT173" s="45">
        <v>0</v>
      </c>
      <c r="AU173" s="43">
        <f t="shared" si="354"/>
        <v>0</v>
      </c>
      <c r="AV173" s="45"/>
      <c r="AW173" s="43">
        <f t="shared" si="355"/>
        <v>0</v>
      </c>
      <c r="AX173" s="45"/>
      <c r="AY173" s="43">
        <f t="shared" si="356"/>
        <v>0</v>
      </c>
      <c r="AZ173" s="45"/>
      <c r="BA173" s="43">
        <f t="shared" si="357"/>
        <v>0</v>
      </c>
      <c r="BB173" s="45">
        <v>0</v>
      </c>
      <c r="BC173" s="43">
        <f t="shared" si="358"/>
        <v>0</v>
      </c>
      <c r="BD173" s="45">
        <v>0</v>
      </c>
      <c r="BE173" s="43">
        <f t="shared" si="359"/>
        <v>0</v>
      </c>
      <c r="BF173" s="45">
        <v>0</v>
      </c>
      <c r="BG173" s="43">
        <f t="shared" si="360"/>
        <v>0</v>
      </c>
      <c r="BH173" s="45">
        <v>0</v>
      </c>
      <c r="BI173" s="43">
        <f t="shared" si="361"/>
        <v>0</v>
      </c>
      <c r="BJ173" s="45">
        <v>0</v>
      </c>
      <c r="BK173" s="43">
        <f t="shared" si="362"/>
        <v>0</v>
      </c>
      <c r="BL173" s="45"/>
      <c r="BM173" s="43">
        <f t="shared" si="363"/>
        <v>0</v>
      </c>
      <c r="BN173" s="45">
        <v>0</v>
      </c>
      <c r="BO173" s="43">
        <f t="shared" si="364"/>
        <v>0</v>
      </c>
      <c r="BP173" s="45">
        <v>0</v>
      </c>
      <c r="BQ173" s="43">
        <f t="shared" si="365"/>
        <v>0</v>
      </c>
      <c r="BR173" s="86">
        <v>0</v>
      </c>
      <c r="BS173" s="43">
        <f t="shared" si="366"/>
        <v>0</v>
      </c>
      <c r="BT173" s="45">
        <v>0</v>
      </c>
      <c r="BU173" s="43">
        <f t="shared" si="367"/>
        <v>0</v>
      </c>
      <c r="BV173" s="45">
        <v>0</v>
      </c>
      <c r="BW173" s="43">
        <f t="shared" si="368"/>
        <v>0</v>
      </c>
      <c r="BX173" s="72">
        <v>0</v>
      </c>
      <c r="BY173" s="43">
        <f t="shared" si="369"/>
        <v>0</v>
      </c>
      <c r="BZ173" s="47">
        <v>0</v>
      </c>
      <c r="CA173" s="47">
        <v>0</v>
      </c>
      <c r="CB173" s="45">
        <v>0</v>
      </c>
      <c r="CC173" s="43">
        <f t="shared" si="370"/>
        <v>0</v>
      </c>
      <c r="CD173" s="45"/>
      <c r="CE173" s="43">
        <f t="shared" si="371"/>
        <v>0</v>
      </c>
      <c r="CF173" s="45">
        <v>0</v>
      </c>
      <c r="CG173" s="43">
        <f t="shared" si="372"/>
        <v>0</v>
      </c>
      <c r="CH173" s="45">
        <v>0</v>
      </c>
      <c r="CI173" s="43">
        <f t="shared" si="373"/>
        <v>0</v>
      </c>
      <c r="CJ173" s="43">
        <v>0</v>
      </c>
      <c r="CK173" s="43">
        <v>0</v>
      </c>
      <c r="CL173" s="45">
        <v>0</v>
      </c>
      <c r="CM173" s="43">
        <f t="shared" si="374"/>
        <v>0</v>
      </c>
      <c r="CN173" s="45">
        <v>0</v>
      </c>
      <c r="CO173" s="43">
        <f t="shared" si="375"/>
        <v>0</v>
      </c>
      <c r="CP173" s="45"/>
      <c r="CQ173" s="43">
        <f t="shared" si="376"/>
        <v>0</v>
      </c>
      <c r="CR173" s="45"/>
      <c r="CS173" s="43">
        <f t="shared" si="377"/>
        <v>0</v>
      </c>
      <c r="CT173" s="45">
        <v>0</v>
      </c>
      <c r="CU173" s="43">
        <f t="shared" si="378"/>
        <v>0</v>
      </c>
      <c r="CV173" s="45">
        <v>0</v>
      </c>
      <c r="CW173" s="43">
        <f t="shared" si="379"/>
        <v>0</v>
      </c>
      <c r="CX173" s="45">
        <v>0</v>
      </c>
      <c r="CY173" s="43">
        <f t="shared" si="380"/>
        <v>0</v>
      </c>
      <c r="CZ173" s="44"/>
      <c r="DA173" s="43">
        <f t="shared" si="381"/>
        <v>0</v>
      </c>
      <c r="DB173" s="44"/>
      <c r="DC173" s="43"/>
      <c r="DD173" s="49">
        <f t="shared" si="382"/>
        <v>0</v>
      </c>
      <c r="DE173" s="49">
        <f t="shared" si="382"/>
        <v>0</v>
      </c>
    </row>
    <row r="174" spans="1:109" ht="30" hidden="1" x14ac:dyDescent="0.25">
      <c r="A174" s="23"/>
      <c r="B174" s="23">
        <v>121</v>
      </c>
      <c r="C174" s="108" t="s">
        <v>399</v>
      </c>
      <c r="D174" s="37" t="s">
        <v>400</v>
      </c>
      <c r="E174" s="38">
        <v>13520</v>
      </c>
      <c r="F174" s="39">
        <v>3.24</v>
      </c>
      <c r="G174" s="39"/>
      <c r="H174" s="40">
        <v>1</v>
      </c>
      <c r="I174" s="41"/>
      <c r="J174" s="38">
        <v>1.4</v>
      </c>
      <c r="K174" s="38">
        <v>1.68</v>
      </c>
      <c r="L174" s="38">
        <v>2.23</v>
      </c>
      <c r="M174" s="42">
        <v>2.57</v>
      </c>
      <c r="N174" s="101"/>
      <c r="O174" s="43">
        <f t="shared" si="339"/>
        <v>0</v>
      </c>
      <c r="P174" s="102"/>
      <c r="Q174" s="43">
        <f t="shared" si="340"/>
        <v>0</v>
      </c>
      <c r="R174" s="102"/>
      <c r="S174" s="44">
        <f t="shared" si="341"/>
        <v>0</v>
      </c>
      <c r="T174" s="102"/>
      <c r="U174" s="43">
        <f t="shared" si="342"/>
        <v>0</v>
      </c>
      <c r="V174" s="102"/>
      <c r="W174" s="43">
        <f t="shared" si="343"/>
        <v>0</v>
      </c>
      <c r="X174" s="45"/>
      <c r="Y174" s="44">
        <f t="shared" si="344"/>
        <v>0</v>
      </c>
      <c r="Z174" s="78"/>
      <c r="AA174" s="43">
        <f t="shared" si="345"/>
        <v>0</v>
      </c>
      <c r="AB174" s="102"/>
      <c r="AC174" s="43">
        <f t="shared" si="346"/>
        <v>0</v>
      </c>
      <c r="AD174" s="102"/>
      <c r="AE174" s="43">
        <f t="shared" si="347"/>
        <v>0</v>
      </c>
      <c r="AF174" s="43">
        <v>0</v>
      </c>
      <c r="AG174" s="43">
        <v>0</v>
      </c>
      <c r="AH174" s="102"/>
      <c r="AI174" s="43">
        <f t="shared" si="348"/>
        <v>0</v>
      </c>
      <c r="AJ174" s="102"/>
      <c r="AK174" s="43">
        <f t="shared" si="349"/>
        <v>0</v>
      </c>
      <c r="AL174" s="102"/>
      <c r="AM174" s="43">
        <f t="shared" si="350"/>
        <v>0</v>
      </c>
      <c r="AN174" s="78"/>
      <c r="AO174" s="43">
        <f t="shared" si="351"/>
        <v>0</v>
      </c>
      <c r="AP174" s="102"/>
      <c r="AQ174" s="44">
        <f t="shared" si="352"/>
        <v>0</v>
      </c>
      <c r="AR174" s="102"/>
      <c r="AS174" s="43">
        <f t="shared" si="353"/>
        <v>0</v>
      </c>
      <c r="AT174" s="102"/>
      <c r="AU174" s="43">
        <f t="shared" si="354"/>
        <v>0</v>
      </c>
      <c r="AV174" s="102"/>
      <c r="AW174" s="43">
        <f t="shared" si="355"/>
        <v>0</v>
      </c>
      <c r="AX174" s="45"/>
      <c r="AY174" s="43">
        <f t="shared" si="356"/>
        <v>0</v>
      </c>
      <c r="AZ174" s="45"/>
      <c r="BA174" s="43">
        <f t="shared" si="357"/>
        <v>0</v>
      </c>
      <c r="BB174" s="102"/>
      <c r="BC174" s="43">
        <f t="shared" si="358"/>
        <v>0</v>
      </c>
      <c r="BD174" s="102"/>
      <c r="BE174" s="43">
        <f t="shared" si="359"/>
        <v>0</v>
      </c>
      <c r="BF174" s="102"/>
      <c r="BG174" s="43">
        <f t="shared" si="360"/>
        <v>0</v>
      </c>
      <c r="BH174" s="102"/>
      <c r="BI174" s="43">
        <f t="shared" si="361"/>
        <v>0</v>
      </c>
      <c r="BJ174" s="102"/>
      <c r="BK174" s="43">
        <f t="shared" si="362"/>
        <v>0</v>
      </c>
      <c r="BL174" s="45"/>
      <c r="BM174" s="43">
        <f t="shared" si="363"/>
        <v>0</v>
      </c>
      <c r="BN174" s="102"/>
      <c r="BO174" s="43">
        <f t="shared" si="364"/>
        <v>0</v>
      </c>
      <c r="BP174" s="102"/>
      <c r="BQ174" s="43">
        <f t="shared" si="365"/>
        <v>0</v>
      </c>
      <c r="BR174" s="103"/>
      <c r="BS174" s="43">
        <f t="shared" si="366"/>
        <v>0</v>
      </c>
      <c r="BT174" s="102"/>
      <c r="BU174" s="43">
        <f t="shared" si="367"/>
        <v>0</v>
      </c>
      <c r="BV174" s="102"/>
      <c r="BW174" s="43">
        <f t="shared" si="368"/>
        <v>0</v>
      </c>
      <c r="BX174" s="104"/>
      <c r="BY174" s="43">
        <f t="shared" si="369"/>
        <v>0</v>
      </c>
      <c r="BZ174" s="47">
        <v>0</v>
      </c>
      <c r="CA174" s="47">
        <v>0</v>
      </c>
      <c r="CB174" s="102"/>
      <c r="CC174" s="43">
        <f t="shared" si="370"/>
        <v>0</v>
      </c>
      <c r="CD174" s="102"/>
      <c r="CE174" s="43">
        <f t="shared" si="371"/>
        <v>0</v>
      </c>
      <c r="CF174" s="102"/>
      <c r="CG174" s="43">
        <f t="shared" si="372"/>
        <v>0</v>
      </c>
      <c r="CH174" s="102"/>
      <c r="CI174" s="43">
        <f t="shared" si="373"/>
        <v>0</v>
      </c>
      <c r="CJ174" s="43">
        <v>0</v>
      </c>
      <c r="CK174" s="43">
        <v>0</v>
      </c>
      <c r="CL174" s="102"/>
      <c r="CM174" s="43">
        <f t="shared" si="374"/>
        <v>0</v>
      </c>
      <c r="CN174" s="102"/>
      <c r="CO174" s="43">
        <f t="shared" si="375"/>
        <v>0</v>
      </c>
      <c r="CP174" s="45"/>
      <c r="CQ174" s="43">
        <f t="shared" si="376"/>
        <v>0</v>
      </c>
      <c r="CR174" s="45"/>
      <c r="CS174" s="43">
        <f t="shared" si="377"/>
        <v>0</v>
      </c>
      <c r="CT174" s="102"/>
      <c r="CU174" s="43">
        <f t="shared" si="378"/>
        <v>0</v>
      </c>
      <c r="CV174" s="102"/>
      <c r="CW174" s="43">
        <f t="shared" si="379"/>
        <v>0</v>
      </c>
      <c r="CX174" s="102"/>
      <c r="CY174" s="43">
        <f t="shared" si="380"/>
        <v>0</v>
      </c>
      <c r="CZ174" s="44"/>
      <c r="DA174" s="43">
        <f t="shared" si="381"/>
        <v>0</v>
      </c>
      <c r="DB174" s="44"/>
      <c r="DC174" s="43"/>
      <c r="DD174" s="49">
        <f t="shared" si="382"/>
        <v>0</v>
      </c>
      <c r="DE174" s="49">
        <f t="shared" si="382"/>
        <v>0</v>
      </c>
    </row>
    <row r="175" spans="1:109" ht="30" hidden="1" x14ac:dyDescent="0.25">
      <c r="A175" s="23"/>
      <c r="B175" s="23">
        <v>122</v>
      </c>
      <c r="C175" s="108" t="s">
        <v>401</v>
      </c>
      <c r="D175" s="37" t="s">
        <v>402</v>
      </c>
      <c r="E175" s="38">
        <v>13520</v>
      </c>
      <c r="F175" s="39">
        <v>1.7</v>
      </c>
      <c r="G175" s="39"/>
      <c r="H175" s="40">
        <v>1</v>
      </c>
      <c r="I175" s="41"/>
      <c r="J175" s="38">
        <v>1.4</v>
      </c>
      <c r="K175" s="38">
        <v>1.68</v>
      </c>
      <c r="L175" s="38">
        <v>2.23</v>
      </c>
      <c r="M175" s="42">
        <v>2.57</v>
      </c>
      <c r="N175" s="101"/>
      <c r="O175" s="43">
        <f t="shared" si="339"/>
        <v>0</v>
      </c>
      <c r="P175" s="102"/>
      <c r="Q175" s="43">
        <f t="shared" si="340"/>
        <v>0</v>
      </c>
      <c r="R175" s="102"/>
      <c r="S175" s="44">
        <f t="shared" si="341"/>
        <v>0</v>
      </c>
      <c r="T175" s="102"/>
      <c r="U175" s="43">
        <f t="shared" si="342"/>
        <v>0</v>
      </c>
      <c r="V175" s="102"/>
      <c r="W175" s="43">
        <f t="shared" si="343"/>
        <v>0</v>
      </c>
      <c r="X175" s="45"/>
      <c r="Y175" s="44">
        <f t="shared" si="344"/>
        <v>0</v>
      </c>
      <c r="Z175" s="78"/>
      <c r="AA175" s="43">
        <f t="shared" si="345"/>
        <v>0</v>
      </c>
      <c r="AB175" s="102"/>
      <c r="AC175" s="43">
        <f t="shared" si="346"/>
        <v>0</v>
      </c>
      <c r="AD175" s="102"/>
      <c r="AE175" s="43">
        <f t="shared" si="347"/>
        <v>0</v>
      </c>
      <c r="AF175" s="43">
        <v>0</v>
      </c>
      <c r="AG175" s="43">
        <v>0</v>
      </c>
      <c r="AH175" s="102"/>
      <c r="AI175" s="43">
        <f t="shared" si="348"/>
        <v>0</v>
      </c>
      <c r="AJ175" s="102"/>
      <c r="AK175" s="43">
        <f t="shared" si="349"/>
        <v>0</v>
      </c>
      <c r="AL175" s="102"/>
      <c r="AM175" s="43">
        <f t="shared" si="350"/>
        <v>0</v>
      </c>
      <c r="AN175" s="78"/>
      <c r="AO175" s="43">
        <f t="shared" si="351"/>
        <v>0</v>
      </c>
      <c r="AP175" s="102"/>
      <c r="AQ175" s="44">
        <f t="shared" si="352"/>
        <v>0</v>
      </c>
      <c r="AR175" s="102"/>
      <c r="AS175" s="43">
        <f t="shared" si="353"/>
        <v>0</v>
      </c>
      <c r="AT175" s="102"/>
      <c r="AU175" s="43">
        <f t="shared" si="354"/>
        <v>0</v>
      </c>
      <c r="AV175" s="102"/>
      <c r="AW175" s="43">
        <f t="shared" si="355"/>
        <v>0</v>
      </c>
      <c r="AX175" s="45"/>
      <c r="AY175" s="43">
        <f t="shared" si="356"/>
        <v>0</v>
      </c>
      <c r="AZ175" s="45"/>
      <c r="BA175" s="43">
        <f t="shared" si="357"/>
        <v>0</v>
      </c>
      <c r="BB175" s="102"/>
      <c r="BC175" s="43">
        <f t="shared" si="358"/>
        <v>0</v>
      </c>
      <c r="BD175" s="102"/>
      <c r="BE175" s="43">
        <f t="shared" si="359"/>
        <v>0</v>
      </c>
      <c r="BF175" s="102"/>
      <c r="BG175" s="43">
        <f t="shared" si="360"/>
        <v>0</v>
      </c>
      <c r="BH175" s="102"/>
      <c r="BI175" s="43">
        <f t="shared" si="361"/>
        <v>0</v>
      </c>
      <c r="BJ175" s="102"/>
      <c r="BK175" s="43">
        <f t="shared" si="362"/>
        <v>0</v>
      </c>
      <c r="BL175" s="45"/>
      <c r="BM175" s="43">
        <f t="shared" si="363"/>
        <v>0</v>
      </c>
      <c r="BN175" s="102"/>
      <c r="BO175" s="43">
        <f t="shared" si="364"/>
        <v>0</v>
      </c>
      <c r="BP175" s="102"/>
      <c r="BQ175" s="43">
        <f t="shared" si="365"/>
        <v>0</v>
      </c>
      <c r="BR175" s="103"/>
      <c r="BS175" s="43">
        <f t="shared" si="366"/>
        <v>0</v>
      </c>
      <c r="BT175" s="102"/>
      <c r="BU175" s="43">
        <f t="shared" si="367"/>
        <v>0</v>
      </c>
      <c r="BV175" s="102"/>
      <c r="BW175" s="43">
        <f t="shared" si="368"/>
        <v>0</v>
      </c>
      <c r="BX175" s="104"/>
      <c r="BY175" s="43">
        <f t="shared" si="369"/>
        <v>0</v>
      </c>
      <c r="BZ175" s="47">
        <v>0</v>
      </c>
      <c r="CA175" s="47">
        <v>0</v>
      </c>
      <c r="CB175" s="102"/>
      <c r="CC175" s="43">
        <f t="shared" si="370"/>
        <v>0</v>
      </c>
      <c r="CD175" s="102"/>
      <c r="CE175" s="43">
        <f t="shared" si="371"/>
        <v>0</v>
      </c>
      <c r="CF175" s="102"/>
      <c r="CG175" s="43">
        <f t="shared" si="372"/>
        <v>0</v>
      </c>
      <c r="CH175" s="102"/>
      <c r="CI175" s="43">
        <f t="shared" si="373"/>
        <v>0</v>
      </c>
      <c r="CJ175" s="43">
        <v>0</v>
      </c>
      <c r="CK175" s="43">
        <v>0</v>
      </c>
      <c r="CL175" s="102"/>
      <c r="CM175" s="43">
        <f t="shared" si="374"/>
        <v>0</v>
      </c>
      <c r="CN175" s="102"/>
      <c r="CO175" s="43">
        <f t="shared" si="375"/>
        <v>0</v>
      </c>
      <c r="CP175" s="45"/>
      <c r="CQ175" s="43">
        <f t="shared" si="376"/>
        <v>0</v>
      </c>
      <c r="CR175" s="45"/>
      <c r="CS175" s="43">
        <f t="shared" si="377"/>
        <v>0</v>
      </c>
      <c r="CT175" s="102"/>
      <c r="CU175" s="43">
        <f t="shared" si="378"/>
        <v>0</v>
      </c>
      <c r="CV175" s="102"/>
      <c r="CW175" s="43">
        <f t="shared" si="379"/>
        <v>0</v>
      </c>
      <c r="CX175" s="102"/>
      <c r="CY175" s="43">
        <f t="shared" si="380"/>
        <v>0</v>
      </c>
      <c r="CZ175" s="44"/>
      <c r="DA175" s="43">
        <f t="shared" si="381"/>
        <v>0</v>
      </c>
      <c r="DB175" s="44"/>
      <c r="DC175" s="43"/>
      <c r="DD175" s="49">
        <f t="shared" si="382"/>
        <v>0</v>
      </c>
      <c r="DE175" s="49">
        <f t="shared" si="382"/>
        <v>0</v>
      </c>
    </row>
    <row r="176" spans="1:109" ht="30" hidden="1" x14ac:dyDescent="0.25">
      <c r="A176" s="23"/>
      <c r="B176" s="23">
        <v>123</v>
      </c>
      <c r="C176" s="108" t="s">
        <v>403</v>
      </c>
      <c r="D176" s="65" t="s">
        <v>404</v>
      </c>
      <c r="E176" s="38">
        <v>13520</v>
      </c>
      <c r="F176" s="39">
        <v>2.06</v>
      </c>
      <c r="G176" s="39"/>
      <c r="H176" s="40">
        <v>1</v>
      </c>
      <c r="I176" s="41"/>
      <c r="J176" s="38">
        <v>1.4</v>
      </c>
      <c r="K176" s="38">
        <v>1.68</v>
      </c>
      <c r="L176" s="38">
        <v>2.23</v>
      </c>
      <c r="M176" s="42">
        <v>2.57</v>
      </c>
      <c r="N176" s="77">
        <v>0</v>
      </c>
      <c r="O176" s="43">
        <f t="shared" si="339"/>
        <v>0</v>
      </c>
      <c r="P176" s="45">
        <v>0</v>
      </c>
      <c r="Q176" s="43">
        <f t="shared" si="340"/>
        <v>0</v>
      </c>
      <c r="R176" s="45">
        <v>0</v>
      </c>
      <c r="S176" s="44">
        <f t="shared" si="341"/>
        <v>0</v>
      </c>
      <c r="T176" s="45">
        <v>0</v>
      </c>
      <c r="U176" s="43">
        <f t="shared" si="342"/>
        <v>0</v>
      </c>
      <c r="V176" s="45">
        <v>0</v>
      </c>
      <c r="W176" s="43">
        <f t="shared" si="343"/>
        <v>0</v>
      </c>
      <c r="X176" s="45"/>
      <c r="Y176" s="44">
        <f t="shared" si="344"/>
        <v>0</v>
      </c>
      <c r="Z176" s="78"/>
      <c r="AA176" s="43">
        <f t="shared" si="345"/>
        <v>0</v>
      </c>
      <c r="AB176" s="45">
        <v>0</v>
      </c>
      <c r="AC176" s="43">
        <f t="shared" si="346"/>
        <v>0</v>
      </c>
      <c r="AD176" s="45">
        <v>0</v>
      </c>
      <c r="AE176" s="43">
        <f t="shared" si="347"/>
        <v>0</v>
      </c>
      <c r="AF176" s="43">
        <v>0</v>
      </c>
      <c r="AG176" s="43">
        <v>0</v>
      </c>
      <c r="AH176" s="45">
        <v>0</v>
      </c>
      <c r="AI176" s="43">
        <f t="shared" si="348"/>
        <v>0</v>
      </c>
      <c r="AJ176" s="45">
        <v>0</v>
      </c>
      <c r="AK176" s="43">
        <f t="shared" si="349"/>
        <v>0</v>
      </c>
      <c r="AL176" s="45">
        <v>0</v>
      </c>
      <c r="AM176" s="43">
        <f t="shared" si="350"/>
        <v>0</v>
      </c>
      <c r="AN176" s="78"/>
      <c r="AO176" s="43">
        <f t="shared" si="351"/>
        <v>0</v>
      </c>
      <c r="AP176" s="45"/>
      <c r="AQ176" s="44">
        <f t="shared" si="352"/>
        <v>0</v>
      </c>
      <c r="AR176" s="45">
        <v>0</v>
      </c>
      <c r="AS176" s="43">
        <f t="shared" si="353"/>
        <v>0</v>
      </c>
      <c r="AT176" s="45">
        <v>0</v>
      </c>
      <c r="AU176" s="43">
        <f t="shared" si="354"/>
        <v>0</v>
      </c>
      <c r="AV176" s="45"/>
      <c r="AW176" s="43">
        <f t="shared" si="355"/>
        <v>0</v>
      </c>
      <c r="AX176" s="45"/>
      <c r="AY176" s="43">
        <f t="shared" si="356"/>
        <v>0</v>
      </c>
      <c r="AZ176" s="45"/>
      <c r="BA176" s="43">
        <f t="shared" si="357"/>
        <v>0</v>
      </c>
      <c r="BB176" s="45">
        <v>0</v>
      </c>
      <c r="BC176" s="43">
        <f t="shared" si="358"/>
        <v>0</v>
      </c>
      <c r="BD176" s="45">
        <v>0</v>
      </c>
      <c r="BE176" s="43">
        <f t="shared" si="359"/>
        <v>0</v>
      </c>
      <c r="BF176" s="45">
        <v>0</v>
      </c>
      <c r="BG176" s="43">
        <f t="shared" si="360"/>
        <v>0</v>
      </c>
      <c r="BH176" s="45">
        <v>0</v>
      </c>
      <c r="BI176" s="43">
        <f t="shared" si="361"/>
        <v>0</v>
      </c>
      <c r="BJ176" s="45">
        <v>0</v>
      </c>
      <c r="BK176" s="43">
        <f t="shared" si="362"/>
        <v>0</v>
      </c>
      <c r="BL176" s="45"/>
      <c r="BM176" s="43">
        <f t="shared" si="363"/>
        <v>0</v>
      </c>
      <c r="BN176" s="45">
        <v>0</v>
      </c>
      <c r="BO176" s="43">
        <f t="shared" si="364"/>
        <v>0</v>
      </c>
      <c r="BP176" s="45">
        <v>0</v>
      </c>
      <c r="BQ176" s="43">
        <f t="shared" si="365"/>
        <v>0</v>
      </c>
      <c r="BR176" s="86">
        <v>0</v>
      </c>
      <c r="BS176" s="43">
        <f t="shared" si="366"/>
        <v>0</v>
      </c>
      <c r="BT176" s="45">
        <v>0</v>
      </c>
      <c r="BU176" s="43">
        <f t="shared" si="367"/>
        <v>0</v>
      </c>
      <c r="BV176" s="45">
        <v>0</v>
      </c>
      <c r="BW176" s="43">
        <f t="shared" si="368"/>
        <v>0</v>
      </c>
      <c r="BX176" s="72">
        <v>0</v>
      </c>
      <c r="BY176" s="43">
        <f t="shared" si="369"/>
        <v>0</v>
      </c>
      <c r="BZ176" s="47">
        <v>0</v>
      </c>
      <c r="CA176" s="47">
        <v>0</v>
      </c>
      <c r="CB176" s="45">
        <v>0</v>
      </c>
      <c r="CC176" s="43">
        <f t="shared" si="370"/>
        <v>0</v>
      </c>
      <c r="CD176" s="45"/>
      <c r="CE176" s="43">
        <f t="shared" si="371"/>
        <v>0</v>
      </c>
      <c r="CF176" s="45">
        <v>0</v>
      </c>
      <c r="CG176" s="43">
        <f t="shared" si="372"/>
        <v>0</v>
      </c>
      <c r="CH176" s="45">
        <v>0</v>
      </c>
      <c r="CI176" s="43">
        <f t="shared" si="373"/>
        <v>0</v>
      </c>
      <c r="CJ176" s="43">
        <v>0</v>
      </c>
      <c r="CK176" s="43">
        <v>0</v>
      </c>
      <c r="CL176" s="45">
        <v>0</v>
      </c>
      <c r="CM176" s="43">
        <f t="shared" si="374"/>
        <v>0</v>
      </c>
      <c r="CN176" s="45">
        <v>0</v>
      </c>
      <c r="CO176" s="43">
        <f t="shared" si="375"/>
        <v>0</v>
      </c>
      <c r="CP176" s="45"/>
      <c r="CQ176" s="43">
        <f t="shared" si="376"/>
        <v>0</v>
      </c>
      <c r="CR176" s="45"/>
      <c r="CS176" s="43">
        <f t="shared" si="377"/>
        <v>0</v>
      </c>
      <c r="CT176" s="45">
        <v>0</v>
      </c>
      <c r="CU176" s="43">
        <f t="shared" si="378"/>
        <v>0</v>
      </c>
      <c r="CV176" s="45">
        <v>0</v>
      </c>
      <c r="CW176" s="43">
        <f t="shared" si="379"/>
        <v>0</v>
      </c>
      <c r="CX176" s="45">
        <v>0</v>
      </c>
      <c r="CY176" s="43">
        <f t="shared" si="380"/>
        <v>0</v>
      </c>
      <c r="CZ176" s="44"/>
      <c r="DA176" s="43">
        <f t="shared" si="381"/>
        <v>0</v>
      </c>
      <c r="DB176" s="44"/>
      <c r="DC176" s="43"/>
      <c r="DD176" s="49">
        <f t="shared" si="382"/>
        <v>0</v>
      </c>
      <c r="DE176" s="49">
        <f t="shared" si="382"/>
        <v>0</v>
      </c>
    </row>
    <row r="177" spans="1:109" ht="30" hidden="1" x14ac:dyDescent="0.25">
      <c r="A177" s="23"/>
      <c r="B177" s="23">
        <v>124</v>
      </c>
      <c r="C177" s="108" t="s">
        <v>405</v>
      </c>
      <c r="D177" s="65" t="s">
        <v>406</v>
      </c>
      <c r="E177" s="38">
        <v>13520</v>
      </c>
      <c r="F177" s="39">
        <v>2.17</v>
      </c>
      <c r="G177" s="39"/>
      <c r="H177" s="40">
        <v>1</v>
      </c>
      <c r="I177" s="41"/>
      <c r="J177" s="38">
        <v>1.4</v>
      </c>
      <c r="K177" s="38">
        <v>1.68</v>
      </c>
      <c r="L177" s="38">
        <v>2.23</v>
      </c>
      <c r="M177" s="42">
        <v>2.57</v>
      </c>
      <c r="N177" s="77">
        <v>0</v>
      </c>
      <c r="O177" s="43">
        <f t="shared" si="339"/>
        <v>0</v>
      </c>
      <c r="P177" s="45">
        <v>0</v>
      </c>
      <c r="Q177" s="43">
        <f t="shared" si="340"/>
        <v>0</v>
      </c>
      <c r="R177" s="45">
        <v>0</v>
      </c>
      <c r="S177" s="44">
        <f t="shared" si="341"/>
        <v>0</v>
      </c>
      <c r="T177" s="45">
        <v>0</v>
      </c>
      <c r="U177" s="43">
        <f t="shared" si="342"/>
        <v>0</v>
      </c>
      <c r="V177" s="45">
        <v>0</v>
      </c>
      <c r="W177" s="43">
        <f t="shared" si="343"/>
        <v>0</v>
      </c>
      <c r="X177" s="45"/>
      <c r="Y177" s="44">
        <f t="shared" si="344"/>
        <v>0</v>
      </c>
      <c r="Z177" s="78"/>
      <c r="AA177" s="43">
        <f t="shared" si="345"/>
        <v>0</v>
      </c>
      <c r="AB177" s="45">
        <v>0</v>
      </c>
      <c r="AC177" s="43">
        <f t="shared" si="346"/>
        <v>0</v>
      </c>
      <c r="AD177" s="45">
        <v>0</v>
      </c>
      <c r="AE177" s="43">
        <f t="shared" si="347"/>
        <v>0</v>
      </c>
      <c r="AF177" s="43">
        <v>0</v>
      </c>
      <c r="AG177" s="43">
        <v>0</v>
      </c>
      <c r="AH177" s="45">
        <v>0</v>
      </c>
      <c r="AI177" s="43">
        <f t="shared" si="348"/>
        <v>0</v>
      </c>
      <c r="AJ177" s="45">
        <v>0</v>
      </c>
      <c r="AK177" s="43">
        <f t="shared" si="349"/>
        <v>0</v>
      </c>
      <c r="AL177" s="45">
        <v>0</v>
      </c>
      <c r="AM177" s="43">
        <f t="shared" si="350"/>
        <v>0</v>
      </c>
      <c r="AN177" s="78"/>
      <c r="AO177" s="43">
        <f t="shared" si="351"/>
        <v>0</v>
      </c>
      <c r="AP177" s="45"/>
      <c r="AQ177" s="44">
        <f t="shared" si="352"/>
        <v>0</v>
      </c>
      <c r="AR177" s="45">
        <v>0</v>
      </c>
      <c r="AS177" s="43">
        <f t="shared" si="353"/>
        <v>0</v>
      </c>
      <c r="AT177" s="45">
        <v>0</v>
      </c>
      <c r="AU177" s="43">
        <f t="shared" si="354"/>
        <v>0</v>
      </c>
      <c r="AV177" s="45"/>
      <c r="AW177" s="43">
        <f t="shared" si="355"/>
        <v>0</v>
      </c>
      <c r="AX177" s="45"/>
      <c r="AY177" s="43">
        <f t="shared" si="356"/>
        <v>0</v>
      </c>
      <c r="AZ177" s="45"/>
      <c r="BA177" s="43">
        <f t="shared" si="357"/>
        <v>0</v>
      </c>
      <c r="BB177" s="45">
        <v>0</v>
      </c>
      <c r="BC177" s="43">
        <f t="shared" si="358"/>
        <v>0</v>
      </c>
      <c r="BD177" s="45">
        <v>0</v>
      </c>
      <c r="BE177" s="43">
        <f t="shared" si="359"/>
        <v>0</v>
      </c>
      <c r="BF177" s="45">
        <v>0</v>
      </c>
      <c r="BG177" s="43">
        <f t="shared" si="360"/>
        <v>0</v>
      </c>
      <c r="BH177" s="45">
        <v>0</v>
      </c>
      <c r="BI177" s="43">
        <f t="shared" si="361"/>
        <v>0</v>
      </c>
      <c r="BJ177" s="45">
        <v>0</v>
      </c>
      <c r="BK177" s="43">
        <f t="shared" si="362"/>
        <v>0</v>
      </c>
      <c r="BL177" s="45"/>
      <c r="BM177" s="43">
        <f t="shared" si="363"/>
        <v>0</v>
      </c>
      <c r="BN177" s="45">
        <v>0</v>
      </c>
      <c r="BO177" s="43">
        <f t="shared" si="364"/>
        <v>0</v>
      </c>
      <c r="BP177" s="45">
        <v>0</v>
      </c>
      <c r="BQ177" s="43">
        <f t="shared" si="365"/>
        <v>0</v>
      </c>
      <c r="BR177" s="86">
        <v>0</v>
      </c>
      <c r="BS177" s="43">
        <f t="shared" si="366"/>
        <v>0</v>
      </c>
      <c r="BT177" s="45">
        <v>0</v>
      </c>
      <c r="BU177" s="43">
        <f t="shared" si="367"/>
        <v>0</v>
      </c>
      <c r="BV177" s="45">
        <v>0</v>
      </c>
      <c r="BW177" s="43">
        <f t="shared" si="368"/>
        <v>0</v>
      </c>
      <c r="BX177" s="72">
        <v>0</v>
      </c>
      <c r="BY177" s="43">
        <f t="shared" si="369"/>
        <v>0</v>
      </c>
      <c r="BZ177" s="47">
        <v>0</v>
      </c>
      <c r="CA177" s="47">
        <v>0</v>
      </c>
      <c r="CB177" s="45">
        <v>0</v>
      </c>
      <c r="CC177" s="43">
        <f t="shared" si="370"/>
        <v>0</v>
      </c>
      <c r="CD177" s="45">
        <v>3</v>
      </c>
      <c r="CE177" s="43">
        <f t="shared" si="371"/>
        <v>147865.53599999999</v>
      </c>
      <c r="CF177" s="45">
        <v>0</v>
      </c>
      <c r="CG177" s="43">
        <f t="shared" si="372"/>
        <v>0</v>
      </c>
      <c r="CH177" s="45">
        <v>0</v>
      </c>
      <c r="CI177" s="43">
        <f t="shared" si="373"/>
        <v>0</v>
      </c>
      <c r="CJ177" s="43">
        <v>0</v>
      </c>
      <c r="CK177" s="43">
        <v>0</v>
      </c>
      <c r="CL177" s="45">
        <v>0</v>
      </c>
      <c r="CM177" s="43">
        <f t="shared" si="374"/>
        <v>0</v>
      </c>
      <c r="CN177" s="45">
        <v>0</v>
      </c>
      <c r="CO177" s="43">
        <f t="shared" si="375"/>
        <v>0</v>
      </c>
      <c r="CP177" s="45"/>
      <c r="CQ177" s="43">
        <f t="shared" si="376"/>
        <v>0</v>
      </c>
      <c r="CR177" s="45"/>
      <c r="CS177" s="43">
        <f t="shared" si="377"/>
        <v>0</v>
      </c>
      <c r="CT177" s="45">
        <v>0</v>
      </c>
      <c r="CU177" s="43">
        <f t="shared" si="378"/>
        <v>0</v>
      </c>
      <c r="CV177" s="45">
        <v>0</v>
      </c>
      <c r="CW177" s="43">
        <f t="shared" si="379"/>
        <v>0</v>
      </c>
      <c r="CX177" s="45">
        <v>0</v>
      </c>
      <c r="CY177" s="43">
        <f t="shared" si="380"/>
        <v>0</v>
      </c>
      <c r="CZ177" s="44"/>
      <c r="DA177" s="43">
        <f t="shared" si="381"/>
        <v>0</v>
      </c>
      <c r="DB177" s="44"/>
      <c r="DC177" s="43"/>
      <c r="DD177" s="49">
        <f t="shared" si="382"/>
        <v>3</v>
      </c>
      <c r="DE177" s="49">
        <f t="shared" si="382"/>
        <v>147865.53599999999</v>
      </c>
    </row>
    <row r="178" spans="1:109" ht="15.75" hidden="1" x14ac:dyDescent="0.25">
      <c r="A178" s="23">
        <v>33</v>
      </c>
      <c r="B178" s="23"/>
      <c r="C178" s="74"/>
      <c r="D178" s="177" t="s">
        <v>407</v>
      </c>
      <c r="E178" s="38">
        <v>13520</v>
      </c>
      <c r="F178" s="206">
        <v>1.1000000000000001</v>
      </c>
      <c r="G178" s="206"/>
      <c r="H178" s="26">
        <v>1</v>
      </c>
      <c r="I178" s="75"/>
      <c r="J178" s="38">
        <v>1.4</v>
      </c>
      <c r="K178" s="38">
        <v>1.68</v>
      </c>
      <c r="L178" s="38">
        <v>2.23</v>
      </c>
      <c r="M178" s="42">
        <v>2.57</v>
      </c>
      <c r="N178" s="207">
        <f>N179</f>
        <v>0</v>
      </c>
      <c r="O178" s="207">
        <f t="shared" ref="O178:CD178" si="383">O179</f>
        <v>0</v>
      </c>
      <c r="P178" s="207">
        <f t="shared" si="383"/>
        <v>0</v>
      </c>
      <c r="Q178" s="207">
        <f t="shared" si="383"/>
        <v>0</v>
      </c>
      <c r="R178" s="207">
        <f t="shared" si="383"/>
        <v>0</v>
      </c>
      <c r="S178" s="207">
        <f t="shared" si="383"/>
        <v>0</v>
      </c>
      <c r="T178" s="207">
        <f t="shared" si="383"/>
        <v>0</v>
      </c>
      <c r="U178" s="207">
        <f t="shared" si="383"/>
        <v>0</v>
      </c>
      <c r="V178" s="207">
        <f t="shared" si="383"/>
        <v>0</v>
      </c>
      <c r="W178" s="207">
        <f t="shared" si="383"/>
        <v>0</v>
      </c>
      <c r="X178" s="207">
        <f t="shared" si="383"/>
        <v>0</v>
      </c>
      <c r="Y178" s="207">
        <f t="shared" si="383"/>
        <v>0</v>
      </c>
      <c r="Z178" s="207">
        <f t="shared" si="383"/>
        <v>0</v>
      </c>
      <c r="AA178" s="207">
        <f t="shared" si="383"/>
        <v>0</v>
      </c>
      <c r="AB178" s="207">
        <f t="shared" si="383"/>
        <v>0</v>
      </c>
      <c r="AC178" s="207">
        <f t="shared" si="383"/>
        <v>0</v>
      </c>
      <c r="AD178" s="207">
        <f t="shared" si="383"/>
        <v>0</v>
      </c>
      <c r="AE178" s="207">
        <f t="shared" si="383"/>
        <v>0</v>
      </c>
      <c r="AF178" s="207">
        <v>0</v>
      </c>
      <c r="AG178" s="207">
        <v>0</v>
      </c>
      <c r="AH178" s="207">
        <f t="shared" si="383"/>
        <v>0</v>
      </c>
      <c r="AI178" s="207">
        <f t="shared" si="383"/>
        <v>0</v>
      </c>
      <c r="AJ178" s="207">
        <f t="shared" si="383"/>
        <v>0</v>
      </c>
      <c r="AK178" s="207">
        <f t="shared" si="383"/>
        <v>0</v>
      </c>
      <c r="AL178" s="207">
        <f t="shared" si="383"/>
        <v>10</v>
      </c>
      <c r="AM178" s="207">
        <f t="shared" si="383"/>
        <v>249849.59999999998</v>
      </c>
      <c r="AN178" s="207">
        <f t="shared" si="383"/>
        <v>0</v>
      </c>
      <c r="AO178" s="207">
        <f t="shared" si="383"/>
        <v>0</v>
      </c>
      <c r="AP178" s="207">
        <f t="shared" si="383"/>
        <v>0</v>
      </c>
      <c r="AQ178" s="207">
        <f t="shared" si="383"/>
        <v>0</v>
      </c>
      <c r="AR178" s="207">
        <f t="shared" si="383"/>
        <v>0</v>
      </c>
      <c r="AS178" s="207">
        <f t="shared" si="383"/>
        <v>0</v>
      </c>
      <c r="AT178" s="207">
        <f t="shared" si="383"/>
        <v>0</v>
      </c>
      <c r="AU178" s="207">
        <f t="shared" si="383"/>
        <v>0</v>
      </c>
      <c r="AV178" s="207">
        <f t="shared" si="383"/>
        <v>0</v>
      </c>
      <c r="AW178" s="207">
        <f t="shared" si="383"/>
        <v>0</v>
      </c>
      <c r="AX178" s="207">
        <f t="shared" si="383"/>
        <v>0</v>
      </c>
      <c r="AY178" s="207">
        <f t="shared" si="383"/>
        <v>0</v>
      </c>
      <c r="AZ178" s="207">
        <f t="shared" si="383"/>
        <v>0</v>
      </c>
      <c r="BA178" s="207">
        <f t="shared" si="383"/>
        <v>0</v>
      </c>
      <c r="BB178" s="207">
        <f t="shared" si="383"/>
        <v>0</v>
      </c>
      <c r="BC178" s="207">
        <f t="shared" si="383"/>
        <v>0</v>
      </c>
      <c r="BD178" s="207">
        <f t="shared" si="383"/>
        <v>0</v>
      </c>
      <c r="BE178" s="207">
        <f t="shared" si="383"/>
        <v>0</v>
      </c>
      <c r="BF178" s="207">
        <f t="shared" si="383"/>
        <v>0</v>
      </c>
      <c r="BG178" s="207">
        <f t="shared" si="383"/>
        <v>0</v>
      </c>
      <c r="BH178" s="207">
        <f t="shared" si="383"/>
        <v>0</v>
      </c>
      <c r="BI178" s="207">
        <f t="shared" si="383"/>
        <v>0</v>
      </c>
      <c r="BJ178" s="207">
        <f t="shared" si="383"/>
        <v>0</v>
      </c>
      <c r="BK178" s="207">
        <f t="shared" si="383"/>
        <v>0</v>
      </c>
      <c r="BL178" s="207">
        <f t="shared" si="383"/>
        <v>0</v>
      </c>
      <c r="BM178" s="207">
        <f t="shared" si="383"/>
        <v>0</v>
      </c>
      <c r="BN178" s="207">
        <f t="shared" si="383"/>
        <v>0</v>
      </c>
      <c r="BO178" s="207">
        <f t="shared" si="383"/>
        <v>0</v>
      </c>
      <c r="BP178" s="207">
        <f t="shared" si="383"/>
        <v>0</v>
      </c>
      <c r="BQ178" s="207">
        <f t="shared" si="383"/>
        <v>0</v>
      </c>
      <c r="BR178" s="207">
        <f t="shared" si="383"/>
        <v>0</v>
      </c>
      <c r="BS178" s="207">
        <f t="shared" si="383"/>
        <v>0</v>
      </c>
      <c r="BT178" s="207">
        <f t="shared" si="383"/>
        <v>0</v>
      </c>
      <c r="BU178" s="207">
        <f t="shared" si="383"/>
        <v>0</v>
      </c>
      <c r="BV178" s="207">
        <f t="shared" si="383"/>
        <v>0</v>
      </c>
      <c r="BW178" s="207">
        <f t="shared" si="383"/>
        <v>0</v>
      </c>
      <c r="BX178" s="208">
        <f t="shared" si="383"/>
        <v>0</v>
      </c>
      <c r="BY178" s="207">
        <f t="shared" si="383"/>
        <v>0</v>
      </c>
      <c r="BZ178" s="101">
        <v>0</v>
      </c>
      <c r="CA178" s="101">
        <v>0</v>
      </c>
      <c r="CB178" s="207">
        <f t="shared" si="383"/>
        <v>0</v>
      </c>
      <c r="CC178" s="207">
        <f t="shared" si="383"/>
        <v>0</v>
      </c>
      <c r="CD178" s="207">
        <f t="shared" si="383"/>
        <v>0</v>
      </c>
      <c r="CE178" s="207">
        <f t="shared" ref="CE178:DE178" si="384">CE179</f>
        <v>0</v>
      </c>
      <c r="CF178" s="207">
        <f t="shared" si="384"/>
        <v>3</v>
      </c>
      <c r="CG178" s="207">
        <f t="shared" si="384"/>
        <v>74954.87999999999</v>
      </c>
      <c r="CH178" s="207">
        <f t="shared" si="384"/>
        <v>0</v>
      </c>
      <c r="CI178" s="207">
        <f t="shared" si="384"/>
        <v>0</v>
      </c>
      <c r="CJ178" s="207">
        <v>0</v>
      </c>
      <c r="CK178" s="207">
        <v>0</v>
      </c>
      <c r="CL178" s="207">
        <f t="shared" si="384"/>
        <v>0</v>
      </c>
      <c r="CM178" s="207">
        <f t="shared" si="384"/>
        <v>0</v>
      </c>
      <c r="CN178" s="207">
        <f t="shared" si="384"/>
        <v>0</v>
      </c>
      <c r="CO178" s="207">
        <f t="shared" si="384"/>
        <v>0</v>
      </c>
      <c r="CP178" s="207">
        <f t="shared" si="384"/>
        <v>0</v>
      </c>
      <c r="CQ178" s="207">
        <f t="shared" si="384"/>
        <v>0</v>
      </c>
      <c r="CR178" s="207">
        <f t="shared" si="384"/>
        <v>0</v>
      </c>
      <c r="CS178" s="207">
        <f t="shared" si="384"/>
        <v>0</v>
      </c>
      <c r="CT178" s="207">
        <f t="shared" si="384"/>
        <v>0</v>
      </c>
      <c r="CU178" s="207">
        <f t="shared" si="384"/>
        <v>0</v>
      </c>
      <c r="CV178" s="207">
        <f t="shared" si="384"/>
        <v>0</v>
      </c>
      <c r="CW178" s="207">
        <f t="shared" si="384"/>
        <v>0</v>
      </c>
      <c r="CX178" s="207">
        <f t="shared" si="384"/>
        <v>5</v>
      </c>
      <c r="CY178" s="207">
        <f t="shared" si="384"/>
        <v>191105.19999999998</v>
      </c>
      <c r="CZ178" s="207">
        <f t="shared" si="384"/>
        <v>0</v>
      </c>
      <c r="DA178" s="207">
        <f t="shared" si="384"/>
        <v>0</v>
      </c>
      <c r="DB178" s="207">
        <f t="shared" si="384"/>
        <v>0</v>
      </c>
      <c r="DC178" s="207">
        <f t="shared" si="384"/>
        <v>0</v>
      </c>
      <c r="DD178" s="207">
        <f t="shared" si="384"/>
        <v>18</v>
      </c>
      <c r="DE178" s="207">
        <f t="shared" si="384"/>
        <v>515909.67999999993</v>
      </c>
    </row>
    <row r="179" spans="1:109" ht="15.75" hidden="1" x14ac:dyDescent="0.25">
      <c r="A179" s="23"/>
      <c r="B179" s="23">
        <v>125</v>
      </c>
      <c r="C179" s="108" t="s">
        <v>408</v>
      </c>
      <c r="D179" s="65" t="s">
        <v>409</v>
      </c>
      <c r="E179" s="38">
        <v>13520</v>
      </c>
      <c r="F179" s="39">
        <v>1.1000000000000001</v>
      </c>
      <c r="G179" s="39"/>
      <c r="H179" s="40">
        <v>1</v>
      </c>
      <c r="I179" s="41"/>
      <c r="J179" s="38">
        <v>1.4</v>
      </c>
      <c r="K179" s="38">
        <v>1.68</v>
      </c>
      <c r="L179" s="38">
        <v>2.23</v>
      </c>
      <c r="M179" s="42">
        <v>2.57</v>
      </c>
      <c r="N179" s="77">
        <v>0</v>
      </c>
      <c r="O179" s="43">
        <f>SUM(N179*$E179*$F179*$H179*$J179*$O$11)</f>
        <v>0</v>
      </c>
      <c r="P179" s="45">
        <v>0</v>
      </c>
      <c r="Q179" s="43">
        <f>SUM(P179*$E179*$F179*$H179*$J179*$Q$11)</f>
        <v>0</v>
      </c>
      <c r="R179" s="45">
        <v>0</v>
      </c>
      <c r="S179" s="44">
        <f>SUM(R179*$E179*$F179*$H179*$J179*$S$11)</f>
        <v>0</v>
      </c>
      <c r="T179" s="45">
        <v>0</v>
      </c>
      <c r="U179" s="43">
        <f>SUM(T179*$E179*$F179*$H179*$J179*$U$11)</f>
        <v>0</v>
      </c>
      <c r="V179" s="45">
        <v>0</v>
      </c>
      <c r="W179" s="43">
        <f>SUM(V179*$E179*$F179*$H179*$J179*$W$11)</f>
        <v>0</v>
      </c>
      <c r="X179" s="45"/>
      <c r="Y179" s="44">
        <f>SUM(X179*$E179*$F179*$H179*$J179*$Y$11)</f>
        <v>0</v>
      </c>
      <c r="Z179" s="78"/>
      <c r="AA179" s="43">
        <f>SUM(Z179*$E179*$F179*$H179*$J179*$AA$11)</f>
        <v>0</v>
      </c>
      <c r="AB179" s="45">
        <v>0</v>
      </c>
      <c r="AC179" s="43">
        <f>SUM(AB179*$E179*$F179*$H179*$J179*$AC$11)</f>
        <v>0</v>
      </c>
      <c r="AD179" s="45">
        <v>0</v>
      </c>
      <c r="AE179" s="43">
        <f>SUM(AD179*$E179*$F179*$H179*$J179*$AE$11)</f>
        <v>0</v>
      </c>
      <c r="AF179" s="43">
        <v>0</v>
      </c>
      <c r="AG179" s="43">
        <v>0</v>
      </c>
      <c r="AH179" s="45"/>
      <c r="AI179" s="43">
        <f>SUM(AH179*$E179*$F179*$H179*$J179*$AI$11)</f>
        <v>0</v>
      </c>
      <c r="AJ179" s="45">
        <v>0</v>
      </c>
      <c r="AK179" s="43">
        <f>AJ179*$E179*$F179*$H179*$K179*$AK$11</f>
        <v>0</v>
      </c>
      <c r="AL179" s="85">
        <v>10</v>
      </c>
      <c r="AM179" s="43">
        <f>AL179*$E179*$F179*$H179*$K179*$AM$11</f>
        <v>249849.59999999998</v>
      </c>
      <c r="AN179" s="78"/>
      <c r="AO179" s="43">
        <f>SUM(AN179*$E179*$F179*$H179*$J179*$AO$11)</f>
        <v>0</v>
      </c>
      <c r="AP179" s="45"/>
      <c r="AQ179" s="44">
        <f>SUM(AP179*$E179*$F179*$H179*$J179*$AQ$11)</f>
        <v>0</v>
      </c>
      <c r="AR179" s="45">
        <v>0</v>
      </c>
      <c r="AS179" s="43">
        <f>SUM(AR179*$E179*$F179*$H179*$J179*$AS$11)</f>
        <v>0</v>
      </c>
      <c r="AT179" s="45">
        <v>0</v>
      </c>
      <c r="AU179" s="43">
        <f>SUM(AT179*$E179*$F179*$H179*$J179*$AU$11)</f>
        <v>0</v>
      </c>
      <c r="AV179" s="45"/>
      <c r="AW179" s="43">
        <f>SUM(AV179*$E179*$F179*$H179*$J179*$AW$11)</f>
        <v>0</v>
      </c>
      <c r="AX179" s="45"/>
      <c r="AY179" s="43">
        <f>SUM(AX179*$E179*$F179*$H179*$J179*$AY$11)</f>
        <v>0</v>
      </c>
      <c r="AZ179" s="45"/>
      <c r="BA179" s="43">
        <f>SUM(AZ179*$E179*$F179*$H179*$J179*$BA$11)</f>
        <v>0</v>
      </c>
      <c r="BB179" s="45">
        <v>0</v>
      </c>
      <c r="BC179" s="43">
        <f>SUM(BB179*$E179*$F179*$H179*$J179*$BC$11)</f>
        <v>0</v>
      </c>
      <c r="BD179" s="45"/>
      <c r="BE179" s="43">
        <f>SUM(BD179*$E179*$F179*$H179*$J179*$BE$11)</f>
        <v>0</v>
      </c>
      <c r="BF179" s="45"/>
      <c r="BG179" s="43">
        <f>SUM(BF179*$E179*$F179*$H179*$J179*$BG$11)</f>
        <v>0</v>
      </c>
      <c r="BH179" s="45">
        <v>0</v>
      </c>
      <c r="BI179" s="43">
        <f>SUM(BH179*$E179*$F179*$H179*$J179*$BI$11)</f>
        <v>0</v>
      </c>
      <c r="BJ179" s="45"/>
      <c r="BK179" s="43">
        <f>SUM(BJ179*$E179*$F179*$H179*$J179*$BK$11)</f>
        <v>0</v>
      </c>
      <c r="BL179" s="45"/>
      <c r="BM179" s="43">
        <f>SUM(BL179*$E179*$F179*$H179*$J179*$BM$11)</f>
        <v>0</v>
      </c>
      <c r="BN179" s="45">
        <v>0</v>
      </c>
      <c r="BO179" s="43">
        <f>BN179*$E179*$F179*$H179*$K179*$BO$11</f>
        <v>0</v>
      </c>
      <c r="BP179" s="45">
        <v>0</v>
      </c>
      <c r="BQ179" s="43">
        <f>BP179*$E179*$F179*$H179*$K179*$BQ$11</f>
        <v>0</v>
      </c>
      <c r="BR179" s="86">
        <v>0</v>
      </c>
      <c r="BS179" s="43">
        <f>BR179*$E179*$F179*$H179*$K179*$BS$11</f>
        <v>0</v>
      </c>
      <c r="BT179" s="45">
        <v>0</v>
      </c>
      <c r="BU179" s="43">
        <f>BT179*$E179*$F179*$H179*$K179*$BU$11</f>
        <v>0</v>
      </c>
      <c r="BV179" s="45">
        <v>0</v>
      </c>
      <c r="BW179" s="43">
        <f>BV179*$E179*$F179*$H179*$K179*$BW$11</f>
        <v>0</v>
      </c>
      <c r="BX179" s="72">
        <v>0</v>
      </c>
      <c r="BY179" s="43">
        <f>BX179*$E179*$F179*$H179*$K179*$BY$11</f>
        <v>0</v>
      </c>
      <c r="BZ179" s="47">
        <v>0</v>
      </c>
      <c r="CA179" s="47">
        <v>0</v>
      </c>
      <c r="CB179" s="45"/>
      <c r="CC179" s="43">
        <f>CB179*$E179*$F179*$H179*$K179*$CC$11</f>
        <v>0</v>
      </c>
      <c r="CD179" s="45"/>
      <c r="CE179" s="43">
        <f>CD179*$E179*$F179*$H179*$K179*$CE$11</f>
        <v>0</v>
      </c>
      <c r="CF179" s="85">
        <v>3</v>
      </c>
      <c r="CG179" s="43">
        <f>CF179*$E179*$F179*$H179*$K179*$CG$11</f>
        <v>74954.87999999999</v>
      </c>
      <c r="CH179" s="45">
        <v>0</v>
      </c>
      <c r="CI179" s="43">
        <f>CH179*$E179*$F179*$H179*$K179*$CI$11</f>
        <v>0</v>
      </c>
      <c r="CJ179" s="43">
        <v>0</v>
      </c>
      <c r="CK179" s="43">
        <v>0</v>
      </c>
      <c r="CL179" s="45"/>
      <c r="CM179" s="43">
        <f>CL179*$E179*$F179*$H179*$K179*$CM$11</f>
        <v>0</v>
      </c>
      <c r="CN179" s="45"/>
      <c r="CO179" s="43">
        <f>CN179*$E179*$F179*$H179*$K179*$CO$11</f>
        <v>0</v>
      </c>
      <c r="CP179" s="45"/>
      <c r="CQ179" s="43">
        <f>CP179*$E179*$F179*$H179*$K179*$CQ$11</f>
        <v>0</v>
      </c>
      <c r="CR179" s="45"/>
      <c r="CS179" s="43">
        <f>CR179*$E179*$F179*$H179*$K179*$CS$11</f>
        <v>0</v>
      </c>
      <c r="CT179" s="45"/>
      <c r="CU179" s="43">
        <f>CT179*$E179*$F179*$H179*$K179*$CU$11</f>
        <v>0</v>
      </c>
      <c r="CV179" s="45">
        <v>0</v>
      </c>
      <c r="CW179" s="43">
        <f>CV179*$E179*$F179*$H179*$L179*$CW$11</f>
        <v>0</v>
      </c>
      <c r="CX179" s="45">
        <v>5</v>
      </c>
      <c r="CY179" s="43">
        <f>CX179*$E179*$F179*$H179*$M179*$CY$11</f>
        <v>191105.19999999998</v>
      </c>
      <c r="CZ179" s="44"/>
      <c r="DA179" s="43">
        <f>CZ179*E179*F179*H179</f>
        <v>0</v>
      </c>
      <c r="DB179" s="44"/>
      <c r="DC179" s="43"/>
      <c r="DD179" s="49">
        <f>SUM(P179+N179+Z179+R179+T179+AB179+X179+V179+AD179+AJ179+AH179+AL179+AN179+AR179+BN179+BT179+AP179+BB179+BD179+CH179+CL179+CF179+CN179+CP179+BX179+CB179+AT179+AV179+AX179+AZ179+BP179+BR179+BV179+BF179+BH179+BJ179+BL179+CD179+CR179+CT179+CV179+CX179+CZ179)</f>
        <v>18</v>
      </c>
      <c r="DE179" s="49">
        <f>SUM(Q179+O179+AA179+S179+U179+AC179+Y179+W179+AE179+AK179+AI179+AM179+AO179+AS179+BO179+BU179+AQ179+BC179+BE179+CI179+CM179+CG179+CO179+CQ179+BY179+CC179+AU179+AW179+AY179+BA179+BQ179+BS179+BW179+BG179+BI179+BK179+BM179+CE179+CS179+CU179+CW179+CY179+DA179)</f>
        <v>515909.67999999993</v>
      </c>
    </row>
    <row r="180" spans="1:109" ht="15.75" x14ac:dyDescent="0.25">
      <c r="A180" s="23">
        <v>34</v>
      </c>
      <c r="B180" s="23"/>
      <c r="C180" s="74"/>
      <c r="D180" s="177" t="s">
        <v>410</v>
      </c>
      <c r="E180" s="38">
        <v>13520</v>
      </c>
      <c r="F180" s="206">
        <v>0.89</v>
      </c>
      <c r="G180" s="206"/>
      <c r="H180" s="26">
        <v>1</v>
      </c>
      <c r="I180" s="75"/>
      <c r="J180" s="38">
        <v>1.4</v>
      </c>
      <c r="K180" s="38">
        <v>1.68</v>
      </c>
      <c r="L180" s="38">
        <v>2.23</v>
      </c>
      <c r="M180" s="42">
        <v>2.57</v>
      </c>
      <c r="N180" s="207">
        <f t="shared" ref="N180:CC180" si="385">SUM(N181:N183)</f>
        <v>0</v>
      </c>
      <c r="O180" s="207">
        <f t="shared" si="385"/>
        <v>0</v>
      </c>
      <c r="P180" s="207">
        <f t="shared" si="385"/>
        <v>0</v>
      </c>
      <c r="Q180" s="207">
        <f t="shared" si="385"/>
        <v>0</v>
      </c>
      <c r="R180" s="207">
        <f t="shared" si="385"/>
        <v>0</v>
      </c>
      <c r="S180" s="207">
        <f t="shared" si="385"/>
        <v>0</v>
      </c>
      <c r="T180" s="207">
        <f>SUM(T181:T183)</f>
        <v>0</v>
      </c>
      <c r="U180" s="207">
        <f t="shared" si="385"/>
        <v>0</v>
      </c>
      <c r="V180" s="207">
        <f t="shared" si="385"/>
        <v>0</v>
      </c>
      <c r="W180" s="207">
        <f t="shared" si="385"/>
        <v>0</v>
      </c>
      <c r="X180" s="207">
        <f t="shared" si="385"/>
        <v>0</v>
      </c>
      <c r="Y180" s="207">
        <f t="shared" si="385"/>
        <v>0</v>
      </c>
      <c r="Z180" s="207">
        <f t="shared" si="385"/>
        <v>0</v>
      </c>
      <c r="AA180" s="207">
        <f t="shared" si="385"/>
        <v>0</v>
      </c>
      <c r="AB180" s="207">
        <f t="shared" si="385"/>
        <v>0</v>
      </c>
      <c r="AC180" s="207">
        <f t="shared" si="385"/>
        <v>0</v>
      </c>
      <c r="AD180" s="207">
        <f t="shared" si="385"/>
        <v>52</v>
      </c>
      <c r="AE180" s="207">
        <f t="shared" si="385"/>
        <v>1017569.28</v>
      </c>
      <c r="AF180" s="207">
        <v>-12.333333333333329</v>
      </c>
      <c r="AG180" s="207">
        <v>-302847.99999999988</v>
      </c>
      <c r="AH180" s="207">
        <f t="shared" si="385"/>
        <v>0</v>
      </c>
      <c r="AI180" s="207">
        <f t="shared" si="385"/>
        <v>0</v>
      </c>
      <c r="AJ180" s="207">
        <f>SUM(AJ181:AJ183)</f>
        <v>0</v>
      </c>
      <c r="AK180" s="207">
        <f t="shared" si="385"/>
        <v>0</v>
      </c>
      <c r="AL180" s="207">
        <f t="shared" si="385"/>
        <v>0</v>
      </c>
      <c r="AM180" s="207">
        <f t="shared" si="385"/>
        <v>0</v>
      </c>
      <c r="AN180" s="207">
        <f t="shared" si="385"/>
        <v>0</v>
      </c>
      <c r="AO180" s="207">
        <f t="shared" si="385"/>
        <v>0</v>
      </c>
      <c r="AP180" s="207">
        <f t="shared" si="385"/>
        <v>0</v>
      </c>
      <c r="AQ180" s="207">
        <f t="shared" si="385"/>
        <v>0</v>
      </c>
      <c r="AR180" s="207">
        <f t="shared" si="385"/>
        <v>0</v>
      </c>
      <c r="AS180" s="207">
        <f t="shared" si="385"/>
        <v>0</v>
      </c>
      <c r="AT180" s="207">
        <f t="shared" si="385"/>
        <v>0</v>
      </c>
      <c r="AU180" s="207">
        <f t="shared" si="385"/>
        <v>0</v>
      </c>
      <c r="AV180" s="207">
        <f t="shared" si="385"/>
        <v>0</v>
      </c>
      <c r="AW180" s="207">
        <f t="shared" si="385"/>
        <v>0</v>
      </c>
      <c r="AX180" s="207">
        <f t="shared" si="385"/>
        <v>0</v>
      </c>
      <c r="AY180" s="207">
        <f t="shared" si="385"/>
        <v>0</v>
      </c>
      <c r="AZ180" s="207">
        <f t="shared" si="385"/>
        <v>0</v>
      </c>
      <c r="BA180" s="207">
        <f t="shared" si="385"/>
        <v>0</v>
      </c>
      <c r="BB180" s="207">
        <f t="shared" si="385"/>
        <v>0</v>
      </c>
      <c r="BC180" s="207">
        <f t="shared" si="385"/>
        <v>0</v>
      </c>
      <c r="BD180" s="207">
        <f t="shared" si="385"/>
        <v>0</v>
      </c>
      <c r="BE180" s="207">
        <f t="shared" si="385"/>
        <v>0</v>
      </c>
      <c r="BF180" s="207">
        <f>SUM(BF181:BF183)</f>
        <v>0</v>
      </c>
      <c r="BG180" s="207">
        <f t="shared" si="385"/>
        <v>0</v>
      </c>
      <c r="BH180" s="207">
        <f t="shared" si="385"/>
        <v>0</v>
      </c>
      <c r="BI180" s="207">
        <f t="shared" si="385"/>
        <v>0</v>
      </c>
      <c r="BJ180" s="207">
        <f t="shared" si="385"/>
        <v>0</v>
      </c>
      <c r="BK180" s="207">
        <f t="shared" si="385"/>
        <v>0</v>
      </c>
      <c r="BL180" s="207">
        <f t="shared" si="385"/>
        <v>0</v>
      </c>
      <c r="BM180" s="207">
        <f t="shared" si="385"/>
        <v>0</v>
      </c>
      <c r="BN180" s="207">
        <f t="shared" si="385"/>
        <v>0</v>
      </c>
      <c r="BO180" s="207">
        <f t="shared" si="385"/>
        <v>0</v>
      </c>
      <c r="BP180" s="207">
        <f t="shared" si="385"/>
        <v>0</v>
      </c>
      <c r="BQ180" s="207">
        <f t="shared" si="385"/>
        <v>0</v>
      </c>
      <c r="BR180" s="207">
        <f t="shared" si="385"/>
        <v>0</v>
      </c>
      <c r="BS180" s="207">
        <f t="shared" si="385"/>
        <v>0</v>
      </c>
      <c r="BT180" s="207">
        <f>SUM(BT181:BT183)</f>
        <v>51</v>
      </c>
      <c r="BU180" s="207">
        <f t="shared" si="385"/>
        <v>1378261.2480000001</v>
      </c>
      <c r="BV180" s="207">
        <f t="shared" si="385"/>
        <v>0</v>
      </c>
      <c r="BW180" s="207">
        <f t="shared" si="385"/>
        <v>0</v>
      </c>
      <c r="BX180" s="208">
        <f t="shared" si="385"/>
        <v>0</v>
      </c>
      <c r="BY180" s="207">
        <f t="shared" si="385"/>
        <v>0</v>
      </c>
      <c r="BZ180" s="101">
        <v>0</v>
      </c>
      <c r="CA180" s="101">
        <v>0</v>
      </c>
      <c r="CB180" s="207">
        <f t="shared" si="385"/>
        <v>0</v>
      </c>
      <c r="CC180" s="207">
        <f t="shared" si="385"/>
        <v>0</v>
      </c>
      <c r="CD180" s="207">
        <f t="shared" ref="CD180:DE180" si="386">SUM(CD181:CD183)</f>
        <v>0</v>
      </c>
      <c r="CE180" s="207">
        <f t="shared" si="386"/>
        <v>0</v>
      </c>
      <c r="CF180" s="207">
        <f t="shared" si="386"/>
        <v>9</v>
      </c>
      <c r="CG180" s="207">
        <f t="shared" si="386"/>
        <v>179891.71199999997</v>
      </c>
      <c r="CH180" s="207">
        <f t="shared" si="386"/>
        <v>0</v>
      </c>
      <c r="CI180" s="207">
        <f t="shared" si="386"/>
        <v>0</v>
      </c>
      <c r="CJ180" s="207">
        <v>0</v>
      </c>
      <c r="CK180" s="207">
        <v>0</v>
      </c>
      <c r="CL180" s="207">
        <f t="shared" si="386"/>
        <v>7</v>
      </c>
      <c r="CM180" s="207">
        <f t="shared" si="386"/>
        <v>139915.77599999998</v>
      </c>
      <c r="CN180" s="207">
        <f t="shared" si="386"/>
        <v>0</v>
      </c>
      <c r="CO180" s="207">
        <f t="shared" si="386"/>
        <v>0</v>
      </c>
      <c r="CP180" s="207">
        <f t="shared" si="386"/>
        <v>0</v>
      </c>
      <c r="CQ180" s="207">
        <f t="shared" si="386"/>
        <v>0</v>
      </c>
      <c r="CR180" s="207">
        <f t="shared" si="386"/>
        <v>0</v>
      </c>
      <c r="CS180" s="207">
        <f t="shared" si="386"/>
        <v>0</v>
      </c>
      <c r="CT180" s="207">
        <f t="shared" si="386"/>
        <v>0</v>
      </c>
      <c r="CU180" s="207">
        <f t="shared" si="386"/>
        <v>0</v>
      </c>
      <c r="CV180" s="207">
        <f t="shared" si="386"/>
        <v>0</v>
      </c>
      <c r="CW180" s="207">
        <f t="shared" si="386"/>
        <v>0</v>
      </c>
      <c r="CX180" s="207">
        <f t="shared" si="386"/>
        <v>12</v>
      </c>
      <c r="CY180" s="207">
        <f t="shared" si="386"/>
        <v>366921.984</v>
      </c>
      <c r="CZ180" s="207">
        <f t="shared" si="386"/>
        <v>0</v>
      </c>
      <c r="DA180" s="207">
        <f t="shared" si="386"/>
        <v>0</v>
      </c>
      <c r="DB180" s="207">
        <f t="shared" si="386"/>
        <v>0</v>
      </c>
      <c r="DC180" s="207">
        <f t="shared" si="386"/>
        <v>0</v>
      </c>
      <c r="DD180" s="207">
        <f t="shared" si="386"/>
        <v>131</v>
      </c>
      <c r="DE180" s="207">
        <f t="shared" si="386"/>
        <v>3082560</v>
      </c>
    </row>
    <row r="181" spans="1:109" ht="45" x14ac:dyDescent="0.25">
      <c r="A181" s="23"/>
      <c r="B181" s="23">
        <v>126</v>
      </c>
      <c r="C181" s="108" t="s">
        <v>411</v>
      </c>
      <c r="D181" s="37" t="s">
        <v>412</v>
      </c>
      <c r="E181" s="38">
        <v>13520</v>
      </c>
      <c r="F181" s="39">
        <v>0.88</v>
      </c>
      <c r="G181" s="39"/>
      <c r="H181" s="40">
        <v>1</v>
      </c>
      <c r="I181" s="41"/>
      <c r="J181" s="38">
        <v>1.4</v>
      </c>
      <c r="K181" s="38">
        <v>1.68</v>
      </c>
      <c r="L181" s="38">
        <v>2.23</v>
      </c>
      <c r="M181" s="42">
        <v>2.57</v>
      </c>
      <c r="N181" s="77">
        <v>0</v>
      </c>
      <c r="O181" s="43">
        <f>SUM(N181*$E181*$F181*$H181*$J181*$O$11)</f>
        <v>0</v>
      </c>
      <c r="P181" s="45">
        <v>0</v>
      </c>
      <c r="Q181" s="43">
        <f>SUM(P181*$E181*$F181*$H181*$J181*$Q$11)</f>
        <v>0</v>
      </c>
      <c r="R181" s="45">
        <v>0</v>
      </c>
      <c r="S181" s="44">
        <f>SUM(R181*$E181*$F181*$H181*$J181*$S$11)</f>
        <v>0</v>
      </c>
      <c r="T181" s="45">
        <v>0</v>
      </c>
      <c r="U181" s="43">
        <f>SUM(T181*$E181*$F181*$H181*$J181*$U$11)</f>
        <v>0</v>
      </c>
      <c r="V181" s="45">
        <v>0</v>
      </c>
      <c r="W181" s="43">
        <f>SUM(V181*$E181*$F181*$H181*$J181*$W$11)</f>
        <v>0</v>
      </c>
      <c r="X181" s="45"/>
      <c r="Y181" s="44">
        <f>SUM(X181*$E181*$F181*$H181*$J181*$Y$11)</f>
        <v>0</v>
      </c>
      <c r="Z181" s="78"/>
      <c r="AA181" s="43">
        <f>SUM(Z181*$E181*$F181*$H181*$J181*$AA$11)</f>
        <v>0</v>
      </c>
      <c r="AB181" s="45">
        <v>0</v>
      </c>
      <c r="AC181" s="43">
        <f>SUM(AB181*$E181*$F181*$H181*$J181*$AC$11)</f>
        <v>0</v>
      </c>
      <c r="AD181" s="45">
        <f>12</f>
        <v>12</v>
      </c>
      <c r="AE181" s="43">
        <f>SUM(AD181*$E181*$F181*$H181*$J181*$AE$11)</f>
        <v>199879.67999999999</v>
      </c>
      <c r="AF181" s="43">
        <v>-1</v>
      </c>
      <c r="AG181" s="43">
        <v>-16656.639999999985</v>
      </c>
      <c r="AH181" s="45">
        <v>0</v>
      </c>
      <c r="AI181" s="43">
        <f>SUM(AH181*$E181*$F181*$H181*$J181*$AI$11)</f>
        <v>0</v>
      </c>
      <c r="AJ181" s="45">
        <v>0</v>
      </c>
      <c r="AK181" s="43">
        <f>AJ181*$E181*$F181*$H181*$K181*$AK$11</f>
        <v>0</v>
      </c>
      <c r="AL181" s="45">
        <v>0</v>
      </c>
      <c r="AM181" s="43">
        <f>AL181*$E181*$F181*$H181*$K181*$AM$11</f>
        <v>0</v>
      </c>
      <c r="AN181" s="78"/>
      <c r="AO181" s="43">
        <f>SUM(AN181*$E181*$F181*$H181*$J181*$AO$11)</f>
        <v>0</v>
      </c>
      <c r="AP181" s="45"/>
      <c r="AQ181" s="44">
        <f>SUM(AP181*$E181*$F181*$H181*$J181*$AQ$11)</f>
        <v>0</v>
      </c>
      <c r="AR181" s="45">
        <v>0</v>
      </c>
      <c r="AS181" s="43">
        <f>SUM(AR181*$E181*$F181*$H181*$J181*$AS$11)</f>
        <v>0</v>
      </c>
      <c r="AT181" s="45">
        <v>0</v>
      </c>
      <c r="AU181" s="43">
        <f>SUM(AT181*$E181*$F181*$H181*$J181*$AU$11)</f>
        <v>0</v>
      </c>
      <c r="AV181" s="45"/>
      <c r="AW181" s="43">
        <f>SUM(AV181*$E181*$F181*$H181*$J181*$AW$11)</f>
        <v>0</v>
      </c>
      <c r="AX181" s="45"/>
      <c r="AY181" s="43">
        <f>SUM(AX181*$E181*$F181*$H181*$J181*$AY$11)</f>
        <v>0</v>
      </c>
      <c r="AZ181" s="45"/>
      <c r="BA181" s="43">
        <f>SUM(AZ181*$E181*$F181*$H181*$J181*$BA$11)</f>
        <v>0</v>
      </c>
      <c r="BB181" s="45">
        <v>0</v>
      </c>
      <c r="BC181" s="43">
        <f>SUM(BB181*$E181*$F181*$H181*$J181*$BC$11)</f>
        <v>0</v>
      </c>
      <c r="BD181" s="45">
        <v>0</v>
      </c>
      <c r="BE181" s="43">
        <f>SUM(BD181*$E181*$F181*$H181*$J181*$BE$11)</f>
        <v>0</v>
      </c>
      <c r="BF181" s="45">
        <v>0</v>
      </c>
      <c r="BG181" s="43">
        <f>SUM(BF181*$E181*$F181*$H181*$J181*$BG$11)</f>
        <v>0</v>
      </c>
      <c r="BH181" s="45">
        <v>0</v>
      </c>
      <c r="BI181" s="43">
        <f>SUM(BH181*$E181*$F181*$H181*$J181*$BI$11)</f>
        <v>0</v>
      </c>
      <c r="BJ181" s="45">
        <v>0</v>
      </c>
      <c r="BK181" s="43">
        <f>SUM(BJ181*$E181*$F181*$H181*$J181*$BK$11)</f>
        <v>0</v>
      </c>
      <c r="BL181" s="45"/>
      <c r="BM181" s="43">
        <f>SUM(BL181*$E181*$F181*$H181*$J181*$BM$11)</f>
        <v>0</v>
      </c>
      <c r="BN181" s="45">
        <v>0</v>
      </c>
      <c r="BO181" s="43">
        <f>BN181*$E181*$F181*$H181*$K181*$BO$11</f>
        <v>0</v>
      </c>
      <c r="BP181" s="45">
        <v>0</v>
      </c>
      <c r="BQ181" s="43">
        <f>BP181*$E181*$F181*$H181*$K181*$BQ$11</f>
        <v>0</v>
      </c>
      <c r="BR181" s="86">
        <v>0</v>
      </c>
      <c r="BS181" s="43">
        <f>BR181*$E181*$F181*$H181*$K181*$BS$11</f>
        <v>0</v>
      </c>
      <c r="BT181" s="44">
        <v>24</v>
      </c>
      <c r="BU181" s="43">
        <f>BT181*$E181*$F181*$H181*$K181*$BU$11</f>
        <v>479711.23200000002</v>
      </c>
      <c r="BV181" s="45">
        <v>0</v>
      </c>
      <c r="BW181" s="43">
        <f>BV181*$E181*$F181*$H181*$K181*$BW$11</f>
        <v>0</v>
      </c>
      <c r="BX181" s="72">
        <v>0</v>
      </c>
      <c r="BY181" s="43">
        <f>BX181*$E181*$F181*$H181*$K181*$BY$11</f>
        <v>0</v>
      </c>
      <c r="BZ181" s="47">
        <v>0</v>
      </c>
      <c r="CA181" s="47">
        <v>0</v>
      </c>
      <c r="CB181" s="45">
        <v>0</v>
      </c>
      <c r="CC181" s="43">
        <f>CB181*$E181*$F181*$H181*$K181*$CC$11</f>
        <v>0</v>
      </c>
      <c r="CD181" s="45"/>
      <c r="CE181" s="43">
        <f>CD181*$E181*$F181*$H181*$K181*$CE$11</f>
        <v>0</v>
      </c>
      <c r="CF181" s="85">
        <v>9</v>
      </c>
      <c r="CG181" s="43">
        <f>CF181*$E181*$F181*$H181*$K181*$CG$11</f>
        <v>179891.71199999997</v>
      </c>
      <c r="CH181" s="45"/>
      <c r="CI181" s="43">
        <f>CH181*$E181*$F181*$H181*$K181*$CI$11</f>
        <v>0</v>
      </c>
      <c r="CJ181" s="43">
        <v>0</v>
      </c>
      <c r="CK181" s="43">
        <v>0</v>
      </c>
      <c r="CL181" s="45">
        <v>7</v>
      </c>
      <c r="CM181" s="43">
        <f>CL181*$E181*$F181*$H181*$K181*$CM$11</f>
        <v>139915.77599999998</v>
      </c>
      <c r="CN181" s="45">
        <v>0</v>
      </c>
      <c r="CO181" s="43">
        <f>CN181*$E181*$F181*$H181*$K181*$CO$11</f>
        <v>0</v>
      </c>
      <c r="CP181" s="45"/>
      <c r="CQ181" s="43">
        <f>CP181*$E181*$F181*$H181*$K181*$CQ$11</f>
        <v>0</v>
      </c>
      <c r="CR181" s="45"/>
      <c r="CS181" s="43">
        <f>CR181*$E181*$F181*$H181*$K181*$CS$11</f>
        <v>0</v>
      </c>
      <c r="CT181" s="45">
        <v>0</v>
      </c>
      <c r="CU181" s="43">
        <f>CT181*$E181*$F181*$H181*$K181*$CU$11</f>
        <v>0</v>
      </c>
      <c r="CV181" s="45"/>
      <c r="CW181" s="43">
        <f>CV181*$E181*$F181*$H181*$L181*$CW$11</f>
        <v>0</v>
      </c>
      <c r="CX181" s="85">
        <v>12</v>
      </c>
      <c r="CY181" s="43">
        <f>CX181*$E181*$F181*$H181*$M181*$CY$11</f>
        <v>366921.984</v>
      </c>
      <c r="CZ181" s="44"/>
      <c r="DA181" s="43">
        <f>CZ181*E181*F181*H181</f>
        <v>0</v>
      </c>
      <c r="DB181" s="44"/>
      <c r="DC181" s="43"/>
      <c r="DD181" s="49">
        <f t="shared" ref="DD181:DE183" si="387">SUM(P181+N181+Z181+R181+T181+AB181+X181+V181+AD181+AJ181+AH181+AL181+AN181+AR181+BN181+BT181+AP181+BB181+BD181+CH181+CL181+CF181+CN181+CP181+BX181+CB181+AT181+AV181+AX181+AZ181+BP181+BR181+BV181+BF181+BH181+BJ181+BL181+CD181+CR181+CT181+CV181+CX181+CZ181)</f>
        <v>64</v>
      </c>
      <c r="DE181" s="49">
        <f t="shared" si="387"/>
        <v>1366320.3839999998</v>
      </c>
    </row>
    <row r="182" spans="1:109" ht="30" x14ac:dyDescent="0.25">
      <c r="A182" s="23"/>
      <c r="B182" s="23">
        <v>127</v>
      </c>
      <c r="C182" s="108" t="s">
        <v>413</v>
      </c>
      <c r="D182" s="37" t="s">
        <v>414</v>
      </c>
      <c r="E182" s="38">
        <v>13520</v>
      </c>
      <c r="F182" s="39">
        <v>0.92</v>
      </c>
      <c r="G182" s="39"/>
      <c r="H182" s="40">
        <v>1</v>
      </c>
      <c r="I182" s="41"/>
      <c r="J182" s="38">
        <v>1.4</v>
      </c>
      <c r="K182" s="38">
        <v>1.68</v>
      </c>
      <c r="L182" s="38">
        <v>2.23</v>
      </c>
      <c r="M182" s="42">
        <v>2.57</v>
      </c>
      <c r="N182" s="77">
        <v>0</v>
      </c>
      <c r="O182" s="43">
        <f>SUM(N182*$E182*$F182*$H182*$J182*$O$11)</f>
        <v>0</v>
      </c>
      <c r="P182" s="45">
        <v>0</v>
      </c>
      <c r="Q182" s="43">
        <f>SUM(P182*$E182*$F182*$H182*$J182*$Q$11)</f>
        <v>0</v>
      </c>
      <c r="R182" s="45">
        <v>0</v>
      </c>
      <c r="S182" s="44">
        <f>SUM(R182*$E182*$F182*$H182*$J182*$S$11)</f>
        <v>0</v>
      </c>
      <c r="T182" s="45">
        <v>0</v>
      </c>
      <c r="U182" s="43">
        <f>SUM(T182*$E182*$F182*$H182*$J182*$U$11)</f>
        <v>0</v>
      </c>
      <c r="V182" s="45">
        <v>0</v>
      </c>
      <c r="W182" s="43">
        <f>SUM(V182*$E182*$F182*$H182*$J182*$W$11)</f>
        <v>0</v>
      </c>
      <c r="X182" s="45"/>
      <c r="Y182" s="44">
        <f>SUM(X182*$E182*$F182*$H182*$J182*$Y$11)</f>
        <v>0</v>
      </c>
      <c r="Z182" s="78"/>
      <c r="AA182" s="43">
        <f>SUM(Z182*$E182*$F182*$H182*$J182*$AA$11)</f>
        <v>0</v>
      </c>
      <c r="AB182" s="45">
        <v>0</v>
      </c>
      <c r="AC182" s="43">
        <f>SUM(AB182*$E182*$F182*$H182*$J182*$AC$11)</f>
        <v>0</v>
      </c>
      <c r="AD182" s="45">
        <v>30</v>
      </c>
      <c r="AE182" s="43">
        <f>SUM(AD182*$E182*$F182*$H182*$J182*$AE$11)</f>
        <v>522412.79999999999</v>
      </c>
      <c r="AF182" s="43">
        <v>-4</v>
      </c>
      <c r="AG182" s="43">
        <v>-69655.039999999921</v>
      </c>
      <c r="AH182" s="45">
        <v>0</v>
      </c>
      <c r="AI182" s="43">
        <f>SUM(AH182*$E182*$F182*$H182*$J182*$AI$11)</f>
        <v>0</v>
      </c>
      <c r="AJ182" s="45">
        <v>0</v>
      </c>
      <c r="AK182" s="43">
        <f>AJ182*$E182*$F182*$H182*$K182*$AK$11</f>
        <v>0</v>
      </c>
      <c r="AL182" s="45">
        <v>0</v>
      </c>
      <c r="AM182" s="43">
        <f>AL182*$E182*$F182*$H182*$K182*$AM$11</f>
        <v>0</v>
      </c>
      <c r="AN182" s="78"/>
      <c r="AO182" s="43">
        <f>SUM(AN182*$E182*$F182*$H182*$J182*$AO$11)</f>
        <v>0</v>
      </c>
      <c r="AP182" s="45"/>
      <c r="AQ182" s="44">
        <f>SUM(AP182*$E182*$F182*$H182*$J182*$AQ$11)</f>
        <v>0</v>
      </c>
      <c r="AR182" s="45">
        <v>0</v>
      </c>
      <c r="AS182" s="43">
        <f>SUM(AR182*$E182*$F182*$H182*$J182*$AS$11)</f>
        <v>0</v>
      </c>
      <c r="AT182" s="45">
        <v>0</v>
      </c>
      <c r="AU182" s="43">
        <f>SUM(AT182*$E182*$F182*$H182*$J182*$AU$11)</f>
        <v>0</v>
      </c>
      <c r="AV182" s="45"/>
      <c r="AW182" s="43">
        <f>SUM(AV182*$E182*$F182*$H182*$J182*$AW$11)</f>
        <v>0</v>
      </c>
      <c r="AX182" s="45"/>
      <c r="AY182" s="43">
        <f>SUM(AX182*$E182*$F182*$H182*$J182*$AY$11)</f>
        <v>0</v>
      </c>
      <c r="AZ182" s="45"/>
      <c r="BA182" s="43">
        <f>SUM(AZ182*$E182*$F182*$H182*$J182*$BA$11)</f>
        <v>0</v>
      </c>
      <c r="BB182" s="45">
        <v>0</v>
      </c>
      <c r="BC182" s="43">
        <f>SUM(BB182*$E182*$F182*$H182*$J182*$BC$11)</f>
        <v>0</v>
      </c>
      <c r="BD182" s="45">
        <v>0</v>
      </c>
      <c r="BE182" s="43">
        <f>SUM(BD182*$E182*$F182*$H182*$J182*$BE$11)</f>
        <v>0</v>
      </c>
      <c r="BF182" s="45">
        <v>0</v>
      </c>
      <c r="BG182" s="43">
        <f>SUM(BF182*$E182*$F182*$H182*$J182*$BG$11)</f>
        <v>0</v>
      </c>
      <c r="BH182" s="45">
        <v>0</v>
      </c>
      <c r="BI182" s="43">
        <f>SUM(BH182*$E182*$F182*$H182*$J182*$BI$11)</f>
        <v>0</v>
      </c>
      <c r="BJ182" s="45">
        <v>0</v>
      </c>
      <c r="BK182" s="43">
        <f>SUM(BJ182*$E182*$F182*$H182*$J182*$BK$11)</f>
        <v>0</v>
      </c>
      <c r="BL182" s="45"/>
      <c r="BM182" s="43">
        <f>SUM(BL182*$E182*$F182*$H182*$J182*$BM$11)</f>
        <v>0</v>
      </c>
      <c r="BN182" s="45">
        <v>0</v>
      </c>
      <c r="BO182" s="43">
        <f>BN182*$E182*$F182*$H182*$K182*$BO$11</f>
        <v>0</v>
      </c>
      <c r="BP182" s="45">
        <v>0</v>
      </c>
      <c r="BQ182" s="43">
        <f>BP182*$E182*$F182*$H182*$K182*$BQ$11</f>
        <v>0</v>
      </c>
      <c r="BR182" s="86">
        <v>0</v>
      </c>
      <c r="BS182" s="43">
        <f>BR182*$E182*$F182*$H182*$K182*$BS$11</f>
        <v>0</v>
      </c>
      <c r="BT182" s="44">
        <v>4</v>
      </c>
      <c r="BU182" s="43">
        <f>BT182*$E182*$F182*$H182*$K182*$BU$11</f>
        <v>83586.047999999995</v>
      </c>
      <c r="BV182" s="45">
        <v>0</v>
      </c>
      <c r="BW182" s="43">
        <f>BV182*$E182*$F182*$H182*$K182*$BW$11</f>
        <v>0</v>
      </c>
      <c r="BX182" s="72">
        <v>0</v>
      </c>
      <c r="BY182" s="43">
        <f>BX182*$E182*$F182*$H182*$K182*$BY$11</f>
        <v>0</v>
      </c>
      <c r="BZ182" s="47">
        <v>0</v>
      </c>
      <c r="CA182" s="47">
        <v>0</v>
      </c>
      <c r="CB182" s="45">
        <v>0</v>
      </c>
      <c r="CC182" s="43">
        <f>CB182*$E182*$F182*$H182*$K182*$CC$11</f>
        <v>0</v>
      </c>
      <c r="CD182" s="45"/>
      <c r="CE182" s="43">
        <f>CD182*$E182*$F182*$H182*$K182*$CE$11</f>
        <v>0</v>
      </c>
      <c r="CF182" s="45">
        <v>0</v>
      </c>
      <c r="CG182" s="43">
        <f>CF182*$E182*$F182*$H182*$K182*$CG$11</f>
        <v>0</v>
      </c>
      <c r="CH182" s="45">
        <v>0</v>
      </c>
      <c r="CI182" s="43">
        <f>CH182*$E182*$F182*$H182*$K182*$CI$11</f>
        <v>0</v>
      </c>
      <c r="CJ182" s="43">
        <v>0</v>
      </c>
      <c r="CK182" s="43">
        <v>0</v>
      </c>
      <c r="CL182" s="45">
        <v>0</v>
      </c>
      <c r="CM182" s="43">
        <f>CL182*$E182*$F182*$H182*$K182*$CM$11</f>
        <v>0</v>
      </c>
      <c r="CN182" s="45">
        <v>0</v>
      </c>
      <c r="CO182" s="43">
        <f>CN182*$E182*$F182*$H182*$K182*$CO$11</f>
        <v>0</v>
      </c>
      <c r="CP182" s="45"/>
      <c r="CQ182" s="43">
        <f>CP182*$E182*$F182*$H182*$K182*$CQ$11</f>
        <v>0</v>
      </c>
      <c r="CR182" s="45"/>
      <c r="CS182" s="43">
        <f>CR182*$E182*$F182*$H182*$K182*$CS$11</f>
        <v>0</v>
      </c>
      <c r="CT182" s="45">
        <v>0</v>
      </c>
      <c r="CU182" s="43">
        <f>CT182*$E182*$F182*$H182*$K182*$CU$11</f>
        <v>0</v>
      </c>
      <c r="CV182" s="45">
        <v>0</v>
      </c>
      <c r="CW182" s="43">
        <f>CV182*$E182*$F182*$H182*$L182*$CW$11</f>
        <v>0</v>
      </c>
      <c r="CX182" s="45">
        <v>0</v>
      </c>
      <c r="CY182" s="43">
        <f>CX182*$E182*$F182*$H182*$M182*$CY$11</f>
        <v>0</v>
      </c>
      <c r="CZ182" s="44"/>
      <c r="DA182" s="43">
        <f>CZ182*E182*F182*H182</f>
        <v>0</v>
      </c>
      <c r="DB182" s="44"/>
      <c r="DC182" s="43"/>
      <c r="DD182" s="49">
        <f t="shared" si="387"/>
        <v>34</v>
      </c>
      <c r="DE182" s="49">
        <f t="shared" si="387"/>
        <v>605998.848</v>
      </c>
    </row>
    <row r="183" spans="1:109" ht="30" x14ac:dyDescent="0.25">
      <c r="A183" s="23"/>
      <c r="B183" s="23">
        <v>128</v>
      </c>
      <c r="C183" s="108" t="s">
        <v>415</v>
      </c>
      <c r="D183" s="37" t="s">
        <v>416</v>
      </c>
      <c r="E183" s="38">
        <v>13520</v>
      </c>
      <c r="F183" s="39">
        <v>1.56</v>
      </c>
      <c r="G183" s="39"/>
      <c r="H183" s="40">
        <v>1</v>
      </c>
      <c r="I183" s="41"/>
      <c r="J183" s="38">
        <v>1.4</v>
      </c>
      <c r="K183" s="38">
        <v>1.68</v>
      </c>
      <c r="L183" s="38">
        <v>2.23</v>
      </c>
      <c r="M183" s="42">
        <v>2.57</v>
      </c>
      <c r="N183" s="77">
        <v>0</v>
      </c>
      <c r="O183" s="43">
        <f>SUM(N183*$E183*$F183*$H183*$J183*$O$11)</f>
        <v>0</v>
      </c>
      <c r="P183" s="45">
        <v>0</v>
      </c>
      <c r="Q183" s="43">
        <f>SUM(P183*$E183*$F183*$H183*$J183*$Q$11)</f>
        <v>0</v>
      </c>
      <c r="R183" s="45">
        <v>0</v>
      </c>
      <c r="S183" s="44">
        <f>SUM(R183*$E183*$F183*$H183*$J183*$S$11)</f>
        <v>0</v>
      </c>
      <c r="T183" s="45">
        <v>0</v>
      </c>
      <c r="U183" s="43">
        <f>SUM(T183*$E183*$F183*$H183*$J183*$U$11)</f>
        <v>0</v>
      </c>
      <c r="V183" s="45">
        <v>0</v>
      </c>
      <c r="W183" s="43">
        <f>SUM(V183*$E183*$F183*$H183*$J183*$W$11)</f>
        <v>0</v>
      </c>
      <c r="X183" s="45"/>
      <c r="Y183" s="44">
        <f>SUM(X183*$E183*$F183*$H183*$J183*$Y$11)</f>
        <v>0</v>
      </c>
      <c r="Z183" s="78"/>
      <c r="AA183" s="43">
        <f>SUM(Z183*$E183*$F183*$H183*$J183*$AA$11)</f>
        <v>0</v>
      </c>
      <c r="AB183" s="45">
        <v>0</v>
      </c>
      <c r="AC183" s="43">
        <f>SUM(AB183*$E183*$F183*$H183*$J183*$AC$11)</f>
        <v>0</v>
      </c>
      <c r="AD183" s="45">
        <v>10</v>
      </c>
      <c r="AE183" s="43">
        <f>SUM(AD183*$E183*$F183*$H183*$J183*$AE$11)</f>
        <v>295276.79999999999</v>
      </c>
      <c r="AF183" s="43">
        <v>-7.3333333333333339</v>
      </c>
      <c r="AG183" s="43">
        <v>-216536.31999999998</v>
      </c>
      <c r="AH183" s="45">
        <v>0</v>
      </c>
      <c r="AI183" s="43">
        <f>SUM(AH183*$E183*$F183*$H183*$J183*$AI$11)</f>
        <v>0</v>
      </c>
      <c r="AJ183" s="45">
        <v>0</v>
      </c>
      <c r="AK183" s="43">
        <f>AJ183*$E183*$F183*$H183*$K183*$AK$11</f>
        <v>0</v>
      </c>
      <c r="AL183" s="45">
        <v>0</v>
      </c>
      <c r="AM183" s="43">
        <f>AL183*$E183*$F183*$H183*$K183*$AM$11</f>
        <v>0</v>
      </c>
      <c r="AN183" s="78"/>
      <c r="AO183" s="43">
        <f>SUM(AN183*$E183*$F183*$H183*$J183*$AO$11)</f>
        <v>0</v>
      </c>
      <c r="AP183" s="45"/>
      <c r="AQ183" s="44">
        <f>SUM(AP183*$E183*$F183*$H183*$J183*$AQ$11)</f>
        <v>0</v>
      </c>
      <c r="AR183" s="45">
        <v>0</v>
      </c>
      <c r="AS183" s="43">
        <f>SUM(AR183*$E183*$F183*$H183*$J183*$AS$11)</f>
        <v>0</v>
      </c>
      <c r="AT183" s="45">
        <v>0</v>
      </c>
      <c r="AU183" s="43">
        <f>SUM(AT183*$E183*$F183*$H183*$J183*$AU$11)</f>
        <v>0</v>
      </c>
      <c r="AV183" s="45"/>
      <c r="AW183" s="43">
        <f>SUM(AV183*$E183*$F183*$H183*$J183*$AW$11)</f>
        <v>0</v>
      </c>
      <c r="AX183" s="45"/>
      <c r="AY183" s="43">
        <f>SUM(AX183*$E183*$F183*$H183*$J183*$AY$11)</f>
        <v>0</v>
      </c>
      <c r="AZ183" s="45"/>
      <c r="BA183" s="43">
        <f>SUM(AZ183*$E183*$F183*$H183*$J183*$BA$11)</f>
        <v>0</v>
      </c>
      <c r="BB183" s="45">
        <v>0</v>
      </c>
      <c r="BC183" s="43">
        <f>SUM(BB183*$E183*$F183*$H183*$J183*$BC$11)</f>
        <v>0</v>
      </c>
      <c r="BD183" s="45">
        <v>0</v>
      </c>
      <c r="BE183" s="43">
        <f>SUM(BD183*$E183*$F183*$H183*$J183*$BE$11)</f>
        <v>0</v>
      </c>
      <c r="BF183" s="45">
        <v>0</v>
      </c>
      <c r="BG183" s="43">
        <f>SUM(BF183*$E183*$F183*$H183*$J183*$BG$11)</f>
        <v>0</v>
      </c>
      <c r="BH183" s="45">
        <v>0</v>
      </c>
      <c r="BI183" s="43">
        <f>SUM(BH183*$E183*$F183*$H183*$J183*$BI$11)</f>
        <v>0</v>
      </c>
      <c r="BJ183" s="45">
        <v>0</v>
      </c>
      <c r="BK183" s="43">
        <f>SUM(BJ183*$E183*$F183*$H183*$J183*$BK$11)</f>
        <v>0</v>
      </c>
      <c r="BL183" s="45"/>
      <c r="BM183" s="43">
        <f>SUM(BL183*$E183*$F183*$H183*$J183*$BM$11)</f>
        <v>0</v>
      </c>
      <c r="BN183" s="45">
        <v>0</v>
      </c>
      <c r="BO183" s="43">
        <f>BN183*$E183*$F183*$H183*$K183*$BO$11</f>
        <v>0</v>
      </c>
      <c r="BP183" s="45">
        <v>0</v>
      </c>
      <c r="BQ183" s="43">
        <f>BP183*$E183*$F183*$H183*$K183*$BQ$11</f>
        <v>0</v>
      </c>
      <c r="BR183" s="86">
        <v>0</v>
      </c>
      <c r="BS183" s="43">
        <f>BR183*$E183*$F183*$H183*$K183*$BS$11</f>
        <v>0</v>
      </c>
      <c r="BT183" s="44">
        <v>23</v>
      </c>
      <c r="BU183" s="43">
        <f>BT183*$E183*$F183*$H183*$K183*$BU$11</f>
        <v>814963.96799999999</v>
      </c>
      <c r="BV183" s="45">
        <v>0</v>
      </c>
      <c r="BW183" s="43">
        <f>BV183*$E183*$F183*$H183*$K183*$BW$11</f>
        <v>0</v>
      </c>
      <c r="BX183" s="46"/>
      <c r="BY183" s="43">
        <f>BX183*$E183*$F183*$H183*$K183*$BY$11</f>
        <v>0</v>
      </c>
      <c r="BZ183" s="47">
        <v>0</v>
      </c>
      <c r="CA183" s="47">
        <v>0</v>
      </c>
      <c r="CB183" s="45">
        <v>0</v>
      </c>
      <c r="CC183" s="43">
        <f>CB183*$E183*$F183*$H183*$K183*$CC$11</f>
        <v>0</v>
      </c>
      <c r="CD183" s="45"/>
      <c r="CE183" s="43">
        <f>CD183*$E183*$F183*$H183*$K183*$CE$11</f>
        <v>0</v>
      </c>
      <c r="CF183" s="45">
        <v>0</v>
      </c>
      <c r="CG183" s="43">
        <f>CF183*$E183*$F183*$H183*$K183*$CG$11</f>
        <v>0</v>
      </c>
      <c r="CH183" s="45">
        <v>0</v>
      </c>
      <c r="CI183" s="43">
        <f>CH183*$E183*$F183*$H183*$K183*$CI$11</f>
        <v>0</v>
      </c>
      <c r="CJ183" s="43">
        <v>0</v>
      </c>
      <c r="CK183" s="43">
        <v>0</v>
      </c>
      <c r="CL183" s="45">
        <v>0</v>
      </c>
      <c r="CM183" s="43">
        <f>CL183*$E183*$F183*$H183*$K183*$CM$11</f>
        <v>0</v>
      </c>
      <c r="CN183" s="45">
        <v>0</v>
      </c>
      <c r="CO183" s="43">
        <f>CN183*$E183*$F183*$H183*$K183*$CO$11</f>
        <v>0</v>
      </c>
      <c r="CP183" s="45"/>
      <c r="CQ183" s="43">
        <f>CP183*$E183*$F183*$H183*$K183*$CQ$11</f>
        <v>0</v>
      </c>
      <c r="CR183" s="45"/>
      <c r="CS183" s="43">
        <f>CR183*$E183*$F183*$H183*$K183*$CS$11</f>
        <v>0</v>
      </c>
      <c r="CT183" s="45">
        <v>0</v>
      </c>
      <c r="CU183" s="43">
        <f>CT183*$E183*$F183*$H183*$K183*$CU$11</f>
        <v>0</v>
      </c>
      <c r="CV183" s="45">
        <v>0</v>
      </c>
      <c r="CW183" s="43">
        <f>CV183*$E183*$F183*$H183*$L183*$CW$11</f>
        <v>0</v>
      </c>
      <c r="CX183" s="45">
        <v>0</v>
      </c>
      <c r="CY183" s="43">
        <f>CX183*$E183*$F183*$H183*$M183*$CY$11</f>
        <v>0</v>
      </c>
      <c r="CZ183" s="44"/>
      <c r="DA183" s="43">
        <f>CZ183*E183*F183*H183</f>
        <v>0</v>
      </c>
      <c r="DB183" s="44"/>
      <c r="DC183" s="43"/>
      <c r="DD183" s="49">
        <f t="shared" si="387"/>
        <v>33</v>
      </c>
      <c r="DE183" s="49">
        <f t="shared" si="387"/>
        <v>1110240.7679999999</v>
      </c>
    </row>
    <row r="184" spans="1:109" ht="15.75" x14ac:dyDescent="0.25">
      <c r="A184" s="23">
        <v>35</v>
      </c>
      <c r="B184" s="23"/>
      <c r="C184" s="64"/>
      <c r="D184" s="177" t="s">
        <v>417</v>
      </c>
      <c r="E184" s="38">
        <v>13520</v>
      </c>
      <c r="F184" s="206">
        <v>1.23</v>
      </c>
      <c r="G184" s="206"/>
      <c r="H184" s="26">
        <v>1</v>
      </c>
      <c r="I184" s="75"/>
      <c r="J184" s="38">
        <v>1.4</v>
      </c>
      <c r="K184" s="38">
        <v>1.68</v>
      </c>
      <c r="L184" s="38">
        <v>2.23</v>
      </c>
      <c r="M184" s="42">
        <v>2.57</v>
      </c>
      <c r="N184" s="207">
        <f>SUM(N185:N188)</f>
        <v>86</v>
      </c>
      <c r="O184" s="207">
        <f t="shared" ref="O184:CD184" si="388">SUM(O185:O188)</f>
        <v>2170284.48</v>
      </c>
      <c r="P184" s="207">
        <f t="shared" si="388"/>
        <v>0</v>
      </c>
      <c r="Q184" s="207">
        <f t="shared" si="388"/>
        <v>0</v>
      </c>
      <c r="R184" s="207">
        <f t="shared" si="388"/>
        <v>0</v>
      </c>
      <c r="S184" s="207">
        <f t="shared" si="388"/>
        <v>0</v>
      </c>
      <c r="T184" s="207">
        <f t="shared" si="388"/>
        <v>0</v>
      </c>
      <c r="U184" s="207">
        <f t="shared" si="388"/>
        <v>0</v>
      </c>
      <c r="V184" s="207">
        <f t="shared" si="388"/>
        <v>0</v>
      </c>
      <c r="W184" s="207">
        <f t="shared" si="388"/>
        <v>0</v>
      </c>
      <c r="X184" s="207">
        <f t="shared" si="388"/>
        <v>0</v>
      </c>
      <c r="Y184" s="207">
        <f t="shared" si="388"/>
        <v>0</v>
      </c>
      <c r="Z184" s="207">
        <f t="shared" si="388"/>
        <v>0</v>
      </c>
      <c r="AA184" s="207">
        <f t="shared" si="388"/>
        <v>0</v>
      </c>
      <c r="AB184" s="207">
        <f t="shared" si="388"/>
        <v>1</v>
      </c>
      <c r="AC184" s="207">
        <f t="shared" si="388"/>
        <v>20442.239999999998</v>
      </c>
      <c r="AD184" s="207">
        <f t="shared" si="388"/>
        <v>0</v>
      </c>
      <c r="AE184" s="207">
        <f t="shared" si="388"/>
        <v>0</v>
      </c>
      <c r="AF184" s="207">
        <v>0</v>
      </c>
      <c r="AG184" s="207">
        <v>0</v>
      </c>
      <c r="AH184" s="207">
        <f t="shared" si="388"/>
        <v>5</v>
      </c>
      <c r="AI184" s="207">
        <f t="shared" si="388"/>
        <v>102211.2</v>
      </c>
      <c r="AJ184" s="207">
        <f t="shared" si="388"/>
        <v>0</v>
      </c>
      <c r="AK184" s="207">
        <f t="shared" si="388"/>
        <v>0</v>
      </c>
      <c r="AL184" s="207">
        <f t="shared" si="388"/>
        <v>42</v>
      </c>
      <c r="AM184" s="207">
        <f t="shared" si="388"/>
        <v>1112739.264</v>
      </c>
      <c r="AN184" s="207">
        <f t="shared" si="388"/>
        <v>21</v>
      </c>
      <c r="AO184" s="207">
        <f t="shared" si="388"/>
        <v>582603.84</v>
      </c>
      <c r="AP184" s="207">
        <f t="shared" si="388"/>
        <v>0</v>
      </c>
      <c r="AQ184" s="207">
        <f t="shared" si="388"/>
        <v>0</v>
      </c>
      <c r="AR184" s="207">
        <f t="shared" si="388"/>
        <v>0</v>
      </c>
      <c r="AS184" s="207">
        <f t="shared" si="388"/>
        <v>0</v>
      </c>
      <c r="AT184" s="207">
        <f t="shared" si="388"/>
        <v>0</v>
      </c>
      <c r="AU184" s="207">
        <f t="shared" si="388"/>
        <v>0</v>
      </c>
      <c r="AV184" s="207">
        <f t="shared" si="388"/>
        <v>0</v>
      </c>
      <c r="AW184" s="207">
        <f t="shared" si="388"/>
        <v>0</v>
      </c>
      <c r="AX184" s="207">
        <f t="shared" si="388"/>
        <v>0</v>
      </c>
      <c r="AY184" s="207">
        <f t="shared" si="388"/>
        <v>0</v>
      </c>
      <c r="AZ184" s="207">
        <f t="shared" si="388"/>
        <v>10</v>
      </c>
      <c r="BA184" s="207">
        <f t="shared" si="388"/>
        <v>204422.39999999999</v>
      </c>
      <c r="BB184" s="207">
        <f t="shared" si="388"/>
        <v>0</v>
      </c>
      <c r="BC184" s="207">
        <f t="shared" si="388"/>
        <v>0</v>
      </c>
      <c r="BD184" s="207">
        <f t="shared" si="388"/>
        <v>12</v>
      </c>
      <c r="BE184" s="207">
        <f t="shared" si="388"/>
        <v>245306.88</v>
      </c>
      <c r="BF184" s="207">
        <f t="shared" si="388"/>
        <v>17</v>
      </c>
      <c r="BG184" s="207">
        <f t="shared" si="388"/>
        <v>347518.08</v>
      </c>
      <c r="BH184" s="207">
        <f t="shared" si="388"/>
        <v>0</v>
      </c>
      <c r="BI184" s="207">
        <f t="shared" si="388"/>
        <v>0</v>
      </c>
      <c r="BJ184" s="207">
        <f t="shared" si="388"/>
        <v>0</v>
      </c>
      <c r="BK184" s="207">
        <f t="shared" si="388"/>
        <v>0</v>
      </c>
      <c r="BL184" s="207">
        <f t="shared" si="388"/>
        <v>10</v>
      </c>
      <c r="BM184" s="207">
        <f t="shared" si="388"/>
        <v>204422.39999999999</v>
      </c>
      <c r="BN184" s="207">
        <f t="shared" si="388"/>
        <v>0</v>
      </c>
      <c r="BO184" s="207">
        <f t="shared" si="388"/>
        <v>0</v>
      </c>
      <c r="BP184" s="207">
        <f t="shared" si="388"/>
        <v>0</v>
      </c>
      <c r="BQ184" s="207">
        <f t="shared" si="388"/>
        <v>0</v>
      </c>
      <c r="BR184" s="207">
        <f t="shared" si="388"/>
        <v>0</v>
      </c>
      <c r="BS184" s="207">
        <f t="shared" si="388"/>
        <v>0</v>
      </c>
      <c r="BT184" s="207">
        <f t="shared" si="388"/>
        <v>15</v>
      </c>
      <c r="BU184" s="207">
        <f t="shared" si="388"/>
        <v>427924.22400000005</v>
      </c>
      <c r="BV184" s="207">
        <f t="shared" si="388"/>
        <v>0</v>
      </c>
      <c r="BW184" s="207">
        <f t="shared" si="388"/>
        <v>0</v>
      </c>
      <c r="BX184" s="208">
        <f t="shared" si="388"/>
        <v>26</v>
      </c>
      <c r="BY184" s="207">
        <f t="shared" si="388"/>
        <v>637797.88800000004</v>
      </c>
      <c r="BZ184" s="101">
        <v>-4.6666666666666643</v>
      </c>
      <c r="CA184" s="101">
        <v>-114476.51000000001</v>
      </c>
      <c r="CB184" s="207">
        <f t="shared" si="388"/>
        <v>61</v>
      </c>
      <c r="CC184" s="207">
        <f t="shared" si="388"/>
        <v>1503867.456</v>
      </c>
      <c r="CD184" s="207">
        <f t="shared" si="388"/>
        <v>0</v>
      </c>
      <c r="CE184" s="207">
        <f t="shared" ref="CE184:DE184" si="389">SUM(CE185:CE188)</f>
        <v>0</v>
      </c>
      <c r="CF184" s="207">
        <f t="shared" si="389"/>
        <v>26</v>
      </c>
      <c r="CG184" s="207">
        <f t="shared" si="389"/>
        <v>637797.88800000004</v>
      </c>
      <c r="CH184" s="207">
        <f t="shared" si="389"/>
        <v>0</v>
      </c>
      <c r="CI184" s="207">
        <f t="shared" si="389"/>
        <v>0</v>
      </c>
      <c r="CJ184" s="207">
        <v>0</v>
      </c>
      <c r="CK184" s="207">
        <v>0</v>
      </c>
      <c r="CL184" s="207">
        <f t="shared" si="389"/>
        <v>82</v>
      </c>
      <c r="CM184" s="207">
        <f t="shared" si="389"/>
        <v>2213894.5919999997</v>
      </c>
      <c r="CN184" s="207">
        <f t="shared" si="389"/>
        <v>23</v>
      </c>
      <c r="CO184" s="207">
        <f t="shared" si="389"/>
        <v>564205.82400000002</v>
      </c>
      <c r="CP184" s="207">
        <f t="shared" si="389"/>
        <v>10</v>
      </c>
      <c r="CQ184" s="207">
        <f t="shared" si="389"/>
        <v>245306.88</v>
      </c>
      <c r="CR184" s="207">
        <f t="shared" si="389"/>
        <v>19</v>
      </c>
      <c r="CS184" s="207">
        <f t="shared" si="389"/>
        <v>466083.07200000004</v>
      </c>
      <c r="CT184" s="207">
        <f t="shared" si="389"/>
        <v>0</v>
      </c>
      <c r="CU184" s="207">
        <f t="shared" si="389"/>
        <v>0</v>
      </c>
      <c r="CV184" s="207">
        <f t="shared" si="389"/>
        <v>2</v>
      </c>
      <c r="CW184" s="207">
        <f t="shared" si="389"/>
        <v>65123.135999999999</v>
      </c>
      <c r="CX184" s="207">
        <f t="shared" si="389"/>
        <v>18</v>
      </c>
      <c r="CY184" s="207">
        <f t="shared" si="389"/>
        <v>675470.01599999995</v>
      </c>
      <c r="CZ184" s="207">
        <f t="shared" si="389"/>
        <v>0</v>
      </c>
      <c r="DA184" s="207">
        <f t="shared" si="389"/>
        <v>0</v>
      </c>
      <c r="DB184" s="207">
        <f t="shared" si="389"/>
        <v>0</v>
      </c>
      <c r="DC184" s="207">
        <f t="shared" si="389"/>
        <v>0</v>
      </c>
      <c r="DD184" s="207">
        <f t="shared" si="389"/>
        <v>486</v>
      </c>
      <c r="DE184" s="207">
        <f t="shared" si="389"/>
        <v>12427421.76</v>
      </c>
    </row>
    <row r="185" spans="1:109" ht="15.75" x14ac:dyDescent="0.25">
      <c r="A185" s="23"/>
      <c r="B185" s="23">
        <v>129</v>
      </c>
      <c r="C185" s="108" t="s">
        <v>418</v>
      </c>
      <c r="D185" s="65" t="s">
        <v>419</v>
      </c>
      <c r="E185" s="38">
        <v>13520</v>
      </c>
      <c r="F185" s="39">
        <v>1.08</v>
      </c>
      <c r="G185" s="39"/>
      <c r="H185" s="40">
        <v>1</v>
      </c>
      <c r="I185" s="41"/>
      <c r="J185" s="38">
        <v>1.4</v>
      </c>
      <c r="K185" s="38">
        <v>1.68</v>
      </c>
      <c r="L185" s="38">
        <v>2.23</v>
      </c>
      <c r="M185" s="42">
        <v>2.57</v>
      </c>
      <c r="N185" s="77">
        <v>20</v>
      </c>
      <c r="O185" s="43">
        <f>SUM(N185*$E185*$F185*$H185*$J185*$O$11)</f>
        <v>408844.79999999999</v>
      </c>
      <c r="P185" s="45">
        <v>0</v>
      </c>
      <c r="Q185" s="43">
        <f>SUM(P185*$E185*$F185*$H185*$J185*$Q$11)</f>
        <v>0</v>
      </c>
      <c r="R185" s="45">
        <v>0</v>
      </c>
      <c r="S185" s="44">
        <f>SUM(R185*$E185*$F185*$H185*$J185*$S$11)</f>
        <v>0</v>
      </c>
      <c r="T185" s="45">
        <v>0</v>
      </c>
      <c r="U185" s="43">
        <f>SUM(T185*$E185*$F185*$H185*$J185*$U$11)</f>
        <v>0</v>
      </c>
      <c r="V185" s="45">
        <v>0</v>
      </c>
      <c r="W185" s="43">
        <f>SUM(V185*$E185*$F185*$H185*$J185*$W$11)</f>
        <v>0</v>
      </c>
      <c r="X185" s="45"/>
      <c r="Y185" s="44">
        <f>SUM(X185*$E185*$F185*$H185*$J185*$Y$11)</f>
        <v>0</v>
      </c>
      <c r="Z185" s="78"/>
      <c r="AA185" s="43">
        <f>SUM(Z185*$E185*$F185*$H185*$J185*$AA$11)</f>
        <v>0</v>
      </c>
      <c r="AB185" s="44">
        <v>1</v>
      </c>
      <c r="AC185" s="43">
        <f>SUM(AB185*$E185*$F185*$H185*$J185*$AC$11)</f>
        <v>20442.239999999998</v>
      </c>
      <c r="AD185" s="45">
        <v>0</v>
      </c>
      <c r="AE185" s="43">
        <f>SUM(AD185*$E185*$F185*$H185*$J185*$AE$11)</f>
        <v>0</v>
      </c>
      <c r="AF185" s="43">
        <v>0</v>
      </c>
      <c r="AG185" s="43">
        <v>0</v>
      </c>
      <c r="AH185" s="45">
        <v>5</v>
      </c>
      <c r="AI185" s="43">
        <f>SUM(AH185*$E185*$F185*$H185*$J185*$AI$11)</f>
        <v>102211.2</v>
      </c>
      <c r="AJ185" s="45">
        <v>0</v>
      </c>
      <c r="AK185" s="43">
        <f>AJ185*$E185*$F185*$H185*$K185*$AK$11</f>
        <v>0</v>
      </c>
      <c r="AL185" s="85">
        <v>31</v>
      </c>
      <c r="AM185" s="43">
        <f>AL185*$E185*$F185*$H185*$K185*$AM$11</f>
        <v>760451.32799999998</v>
      </c>
      <c r="AN185" s="78"/>
      <c r="AO185" s="43">
        <f>SUM(AN185*$E185*$F185*$H185*$J185*$AO$11)</f>
        <v>0</v>
      </c>
      <c r="AP185" s="45"/>
      <c r="AQ185" s="44">
        <f>SUM(AP185*$E185*$F185*$H185*$J185*$AQ$11)</f>
        <v>0</v>
      </c>
      <c r="AR185" s="45">
        <v>0</v>
      </c>
      <c r="AS185" s="43">
        <f>SUM(AR185*$E185*$F185*$H185*$J185*$AS$11)</f>
        <v>0</v>
      </c>
      <c r="AT185" s="45">
        <v>0</v>
      </c>
      <c r="AU185" s="43">
        <f>SUM(AT185*$E185*$F185*$H185*$J185*$AU$11)</f>
        <v>0</v>
      </c>
      <c r="AV185" s="45"/>
      <c r="AW185" s="43">
        <f>SUM(AV185*$E185*$F185*$H185*$J185*$AW$11)</f>
        <v>0</v>
      </c>
      <c r="AX185" s="45"/>
      <c r="AY185" s="43">
        <f>SUM(AX185*$E185*$F185*$H185*$J185*$AY$11)</f>
        <v>0</v>
      </c>
      <c r="AZ185" s="45">
        <v>10</v>
      </c>
      <c r="BA185" s="43">
        <f>SUM(AZ185*$E185*$F185*$H185*$J185*$BA$11)</f>
        <v>204422.39999999999</v>
      </c>
      <c r="BB185" s="45"/>
      <c r="BC185" s="43">
        <f>SUM(BB185*$E185*$F185*$H185*$J185*$BC$11)</f>
        <v>0</v>
      </c>
      <c r="BD185" s="45">
        <v>12</v>
      </c>
      <c r="BE185" s="43">
        <f>SUM(BD185*$E185*$F185*$H185*$J185*$BE$11)</f>
        <v>245306.88</v>
      </c>
      <c r="BF185" s="45">
        <v>17</v>
      </c>
      <c r="BG185" s="43">
        <f>SUM(BF185*$E185*$F185*$H185*$J185*$BG$11)</f>
        <v>347518.08</v>
      </c>
      <c r="BH185" s="45">
        <v>0</v>
      </c>
      <c r="BI185" s="43">
        <f>SUM(BH185*$E185*$F185*$H185*$J185*$BI$11)</f>
        <v>0</v>
      </c>
      <c r="BJ185" s="45"/>
      <c r="BK185" s="43">
        <f>SUM(BJ185*$E185*$F185*$H185*$J185*$BK$11)</f>
        <v>0</v>
      </c>
      <c r="BL185" s="45">
        <v>10</v>
      </c>
      <c r="BM185" s="43">
        <f>SUM(BL185*$E185*$F185*$H185*$J185*$BM$11)</f>
        <v>204422.39999999999</v>
      </c>
      <c r="BN185" s="45">
        <v>0</v>
      </c>
      <c r="BO185" s="43">
        <f>BN185*$E185*$F185*$H185*$K185*$BO$11</f>
        <v>0</v>
      </c>
      <c r="BP185" s="45">
        <v>0</v>
      </c>
      <c r="BQ185" s="43">
        <f>BP185*$E185*$F185*$H185*$K185*$BQ$11</f>
        <v>0</v>
      </c>
      <c r="BR185" s="86"/>
      <c r="BS185" s="43">
        <f>BR185*$E185*$F185*$H185*$K185*$BS$11</f>
        <v>0</v>
      </c>
      <c r="BT185" s="44">
        <v>7</v>
      </c>
      <c r="BU185" s="43">
        <f>BT185*$E185*$F185*$H185*$K185*$BU$11</f>
        <v>171714.81600000002</v>
      </c>
      <c r="BV185" s="45">
        <v>0</v>
      </c>
      <c r="BW185" s="43">
        <f>BV185*$E185*$F185*$H185*$K185*$BW$11</f>
        <v>0</v>
      </c>
      <c r="BX185" s="46">
        <f>26-0</f>
        <v>26</v>
      </c>
      <c r="BY185" s="43">
        <f>BX185*$E185*$F185*$H185*$K185*$BY$11</f>
        <v>637797.88800000004</v>
      </c>
      <c r="BZ185" s="47">
        <v>-4.6666666666666643</v>
      </c>
      <c r="CA185" s="47">
        <v>-114476.51000000001</v>
      </c>
      <c r="CB185" s="45">
        <v>60</v>
      </c>
      <c r="CC185" s="43">
        <f>CB185*$E185*$F185*$H185*$K185*$CC$11</f>
        <v>1471841.28</v>
      </c>
      <c r="CD185" s="85"/>
      <c r="CE185" s="43">
        <f>CD185*$E185*$F185*$H185*$K185*$CE$11</f>
        <v>0</v>
      </c>
      <c r="CF185" s="85">
        <v>26</v>
      </c>
      <c r="CG185" s="43">
        <f>CF185*$E185*$F185*$H185*$K185*$CG$11</f>
        <v>637797.88800000004</v>
      </c>
      <c r="CH185" s="45"/>
      <c r="CI185" s="43">
        <f>CH185*$E185*$F185*$H185*$K185*$CI$11</f>
        <v>0</v>
      </c>
      <c r="CJ185" s="43">
        <v>0</v>
      </c>
      <c r="CK185" s="43">
        <v>0</v>
      </c>
      <c r="CL185" s="45">
        <v>55</v>
      </c>
      <c r="CM185" s="43">
        <f>CL185*$E185*$F185*$H185*$K185*$CM$11</f>
        <v>1349187.8399999999</v>
      </c>
      <c r="CN185" s="85">
        <v>23</v>
      </c>
      <c r="CO185" s="43">
        <f>CN185*$E185*$F185*$H185*$K185*$CO$11</f>
        <v>564205.82400000002</v>
      </c>
      <c r="CP185" s="85">
        <v>10</v>
      </c>
      <c r="CQ185" s="43">
        <f>CP185*$E185*$F185*$H185*$K185*$CQ$11</f>
        <v>245306.88</v>
      </c>
      <c r="CR185" s="45">
        <v>19</v>
      </c>
      <c r="CS185" s="43">
        <f>CR185*$E185*$F185*$H185*$K185*$CS$11</f>
        <v>466083.07200000004</v>
      </c>
      <c r="CT185" s="45"/>
      <c r="CU185" s="43">
        <f>CT185*$E185*$F185*$H185*$K185*$CU$11</f>
        <v>0</v>
      </c>
      <c r="CV185" s="85">
        <v>2</v>
      </c>
      <c r="CW185" s="43">
        <f>CV185*$E185*$F185*$H185*$L185*$CW$11</f>
        <v>65123.135999999999</v>
      </c>
      <c r="CX185" s="85">
        <v>18</v>
      </c>
      <c r="CY185" s="43">
        <f>CX185*$E185*$F185*$H185*$M185*$CY$11</f>
        <v>675470.01599999995</v>
      </c>
      <c r="CZ185" s="44"/>
      <c r="DA185" s="43">
        <f>CZ185*E185*F185*H185</f>
        <v>0</v>
      </c>
      <c r="DB185" s="44"/>
      <c r="DC185" s="43"/>
      <c r="DD185" s="49">
        <f t="shared" ref="DD185:DE188" si="390">SUM(P185+N185+Z185+R185+T185+AB185+X185+V185+AD185+AJ185+AH185+AL185+AN185+AR185+BN185+BT185+AP185+BB185+BD185+CH185+CL185+CF185+CN185+CP185+BX185+CB185+AT185+AV185+AX185+AZ185+BP185+BR185+BV185+BF185+BH185+BJ185+BL185+CD185+CR185+CT185+CV185+CX185+CZ185)</f>
        <v>352</v>
      </c>
      <c r="DE185" s="49">
        <f t="shared" si="390"/>
        <v>8578147.9680000003</v>
      </c>
    </row>
    <row r="186" spans="1:109" ht="105" hidden="1" x14ac:dyDescent="0.25">
      <c r="A186" s="23"/>
      <c r="B186" s="23">
        <v>130</v>
      </c>
      <c r="C186" s="108" t="s">
        <v>420</v>
      </c>
      <c r="D186" s="65" t="s">
        <v>421</v>
      </c>
      <c r="E186" s="38">
        <v>13520</v>
      </c>
      <c r="F186" s="39">
        <v>1.41</v>
      </c>
      <c r="G186" s="39"/>
      <c r="H186" s="40">
        <v>1</v>
      </c>
      <c r="I186" s="41"/>
      <c r="J186" s="38">
        <v>1.4</v>
      </c>
      <c r="K186" s="38">
        <v>1.68</v>
      </c>
      <c r="L186" s="38">
        <v>2.23</v>
      </c>
      <c r="M186" s="42">
        <v>2.57</v>
      </c>
      <c r="N186" s="77">
        <v>66</v>
      </c>
      <c r="O186" s="43">
        <f>SUM(N186*$E186*$F186*$H186*$J186*$O$11)</f>
        <v>1761439.68</v>
      </c>
      <c r="P186" s="45">
        <v>0</v>
      </c>
      <c r="Q186" s="43">
        <f>SUM(P186*$E186*$F186*$H186*$J186*$Q$11)</f>
        <v>0</v>
      </c>
      <c r="R186" s="45">
        <v>0</v>
      </c>
      <c r="S186" s="44">
        <f>SUM(R186*$E186*$F186*$H186*$J186*$S$11)</f>
        <v>0</v>
      </c>
      <c r="T186" s="45">
        <v>0</v>
      </c>
      <c r="U186" s="43">
        <f>SUM(T186*$E186*$F186*$H186*$J186*$U$11)</f>
        <v>0</v>
      </c>
      <c r="V186" s="45"/>
      <c r="W186" s="43">
        <f>SUM(V186*$E186*$F186*$H186*$J186*$W$11)</f>
        <v>0</v>
      </c>
      <c r="X186" s="45"/>
      <c r="Y186" s="44">
        <f>SUM(X186*$E186*$F186*$H186*$J186*$Y$11)</f>
        <v>0</v>
      </c>
      <c r="Z186" s="78"/>
      <c r="AA186" s="43">
        <f>SUM(Z186*$E186*$F186*$H186*$J186*$AA$11)</f>
        <v>0</v>
      </c>
      <c r="AB186" s="45"/>
      <c r="AC186" s="43">
        <f>SUM(AB186*$E186*$F186*$H186*$J186*$AC$11)</f>
        <v>0</v>
      </c>
      <c r="AD186" s="45">
        <v>0</v>
      </c>
      <c r="AE186" s="43">
        <f>SUM(AD186*$E186*$F186*$H186*$J186*$AE$11)</f>
        <v>0</v>
      </c>
      <c r="AF186" s="43">
        <v>0</v>
      </c>
      <c r="AG186" s="43">
        <v>0</v>
      </c>
      <c r="AH186" s="45"/>
      <c r="AI186" s="43">
        <f>SUM(AH186*$E186*$F186*$H186*$J186*$AI$11)</f>
        <v>0</v>
      </c>
      <c r="AJ186" s="45">
        <v>0</v>
      </c>
      <c r="AK186" s="43">
        <f>AJ186*$E186*$F186*$H186*$K186*$AK$11</f>
        <v>0</v>
      </c>
      <c r="AL186" s="45">
        <v>11</v>
      </c>
      <c r="AM186" s="43">
        <f>AL186*$E186*$F186*$H186*$K186*$AM$11</f>
        <v>352287.93599999993</v>
      </c>
      <c r="AN186" s="78">
        <v>20</v>
      </c>
      <c r="AO186" s="43">
        <f>SUM(AN186*$E186*$F186*$H186*$J186*$AO$11)</f>
        <v>533769.6</v>
      </c>
      <c r="AP186" s="45"/>
      <c r="AQ186" s="44">
        <f>SUM(AP186*$E186*$F186*$H186*$J186*$AQ$11)</f>
        <v>0</v>
      </c>
      <c r="AR186" s="45">
        <v>0</v>
      </c>
      <c r="AS186" s="43">
        <f>SUM(AR186*$E186*$F186*$H186*$J186*$AS$11)</f>
        <v>0</v>
      </c>
      <c r="AT186" s="45">
        <v>0</v>
      </c>
      <c r="AU186" s="43">
        <f>SUM(AT186*$E186*$F186*$H186*$J186*$AU$11)</f>
        <v>0</v>
      </c>
      <c r="AV186" s="45"/>
      <c r="AW186" s="43">
        <f>SUM(AV186*$E186*$F186*$H186*$J186*$AW$11)</f>
        <v>0</v>
      </c>
      <c r="AX186" s="45"/>
      <c r="AY186" s="43">
        <f>SUM(AX186*$E186*$F186*$H186*$J186*$AY$11)</f>
        <v>0</v>
      </c>
      <c r="AZ186" s="45"/>
      <c r="BA186" s="43">
        <f>SUM(AZ186*$E186*$F186*$H186*$J186*$BA$11)</f>
        <v>0</v>
      </c>
      <c r="BB186" s="45">
        <v>0</v>
      </c>
      <c r="BC186" s="43">
        <f>SUM(BB186*$E186*$F186*$H186*$J186*$BC$11)</f>
        <v>0</v>
      </c>
      <c r="BD186" s="45">
        <v>0</v>
      </c>
      <c r="BE186" s="43">
        <f>SUM(BD186*$E186*$F186*$H186*$J186*$BE$11)</f>
        <v>0</v>
      </c>
      <c r="BF186" s="45">
        <v>0</v>
      </c>
      <c r="BG186" s="43">
        <f>SUM(BF186*$E186*$F186*$H186*$J186*$BG$11)</f>
        <v>0</v>
      </c>
      <c r="BH186" s="45">
        <v>0</v>
      </c>
      <c r="BI186" s="43">
        <f>SUM(BH186*$E186*$F186*$H186*$J186*$BI$11)</f>
        <v>0</v>
      </c>
      <c r="BJ186" s="45">
        <v>0</v>
      </c>
      <c r="BK186" s="43">
        <f>SUM(BJ186*$E186*$F186*$H186*$J186*$BK$11)</f>
        <v>0</v>
      </c>
      <c r="BL186" s="45"/>
      <c r="BM186" s="43">
        <f>SUM(BL186*$E186*$F186*$H186*$J186*$BM$11)</f>
        <v>0</v>
      </c>
      <c r="BN186" s="45">
        <v>0</v>
      </c>
      <c r="BO186" s="43">
        <f>BN186*$E186*$F186*$H186*$K186*$BO$11</f>
        <v>0</v>
      </c>
      <c r="BP186" s="85"/>
      <c r="BQ186" s="43">
        <f>BP186*$E186*$F186*$H186*$K186*$BQ$11</f>
        <v>0</v>
      </c>
      <c r="BR186" s="86"/>
      <c r="BS186" s="43">
        <f>BR186*$E186*$F186*$H186*$K186*$BS$11</f>
        <v>0</v>
      </c>
      <c r="BT186" s="44">
        <v>8</v>
      </c>
      <c r="BU186" s="43">
        <f>BT186*$E186*$F186*$H186*$K186*$BU$11</f>
        <v>256209.408</v>
      </c>
      <c r="BV186" s="45"/>
      <c r="BW186" s="43">
        <f>BV186*$E186*$F186*$H186*$K186*$BW$11</f>
        <v>0</v>
      </c>
      <c r="BX186" s="72">
        <v>0</v>
      </c>
      <c r="BY186" s="43">
        <f>BX186*$E186*$F186*$H186*$K186*$BY$11</f>
        <v>0</v>
      </c>
      <c r="BZ186" s="47">
        <v>0</v>
      </c>
      <c r="CA186" s="47">
        <v>0</v>
      </c>
      <c r="CB186" s="45">
        <v>1</v>
      </c>
      <c r="CC186" s="43">
        <f>CB186*$E186*$F186*$H186*$K186*$CC$11</f>
        <v>32026.175999999999</v>
      </c>
      <c r="CD186" s="45"/>
      <c r="CE186" s="43">
        <f>CD186*$E186*$F186*$H186*$K186*$CE$11</f>
        <v>0</v>
      </c>
      <c r="CF186" s="45">
        <v>0</v>
      </c>
      <c r="CG186" s="43">
        <f>CF186*$E186*$F186*$H186*$K186*$CG$11</f>
        <v>0</v>
      </c>
      <c r="CH186" s="45"/>
      <c r="CI186" s="43">
        <f>CH186*$E186*$F186*$H186*$K186*$CI$11</f>
        <v>0</v>
      </c>
      <c r="CJ186" s="43">
        <v>0</v>
      </c>
      <c r="CK186" s="43">
        <v>0</v>
      </c>
      <c r="CL186" s="45">
        <v>27</v>
      </c>
      <c r="CM186" s="43">
        <f>CL186*$E186*$F186*$H186*$K186*$CM$11</f>
        <v>864706.75199999986</v>
      </c>
      <c r="CN186" s="45"/>
      <c r="CO186" s="43">
        <f>CN186*$E186*$F186*$H186*$K186*$CO$11</f>
        <v>0</v>
      </c>
      <c r="CP186" s="45"/>
      <c r="CQ186" s="43">
        <f>CP186*$E186*$F186*$H186*$K186*$CQ$11</f>
        <v>0</v>
      </c>
      <c r="CR186" s="45"/>
      <c r="CS186" s="43">
        <f>CR186*$E186*$F186*$H186*$K186*$CS$11</f>
        <v>0</v>
      </c>
      <c r="CT186" s="45">
        <v>0</v>
      </c>
      <c r="CU186" s="43">
        <f>CT186*$E186*$F186*$H186*$K186*$CU$11</f>
        <v>0</v>
      </c>
      <c r="CV186" s="45">
        <v>0</v>
      </c>
      <c r="CW186" s="43">
        <f>CV186*$E186*$F186*$H186*$L186*$CW$11</f>
        <v>0</v>
      </c>
      <c r="CX186" s="45"/>
      <c r="CY186" s="43">
        <f>CX186*$E186*$F186*$H186*$M186*$CY$11</f>
        <v>0</v>
      </c>
      <c r="CZ186" s="44"/>
      <c r="DA186" s="43">
        <f>CZ186*E186*F186*H186</f>
        <v>0</v>
      </c>
      <c r="DB186" s="44"/>
      <c r="DC186" s="43"/>
      <c r="DD186" s="49">
        <f t="shared" si="390"/>
        <v>133</v>
      </c>
      <c r="DE186" s="49">
        <f t="shared" si="390"/>
        <v>3800439.5519999997</v>
      </c>
    </row>
    <row r="187" spans="1:109" ht="21" hidden="1" customHeight="1" x14ac:dyDescent="0.25">
      <c r="A187" s="23"/>
      <c r="B187" s="23">
        <v>131</v>
      </c>
      <c r="C187" s="108" t="s">
        <v>422</v>
      </c>
      <c r="D187" s="65" t="s">
        <v>423</v>
      </c>
      <c r="E187" s="38">
        <v>13520</v>
      </c>
      <c r="F187" s="39">
        <v>2.58</v>
      </c>
      <c r="G187" s="39"/>
      <c r="H187" s="40">
        <v>1</v>
      </c>
      <c r="I187" s="41"/>
      <c r="J187" s="38">
        <v>1.4</v>
      </c>
      <c r="K187" s="38">
        <v>1.68</v>
      </c>
      <c r="L187" s="38">
        <v>2.23</v>
      </c>
      <c r="M187" s="42">
        <v>2.57</v>
      </c>
      <c r="N187" s="77"/>
      <c r="O187" s="43">
        <f>SUM(N187*$E187*$F187*$H187*$J187*$O$11)</f>
        <v>0</v>
      </c>
      <c r="P187" s="77"/>
      <c r="Q187" s="43">
        <f>SUM(P187*$E187*$F187*$H187*$J187*$Q$11)</f>
        <v>0</v>
      </c>
      <c r="R187" s="77"/>
      <c r="S187" s="44">
        <f>SUM(R187*$E187*$F187*$H187*$J187*$S$11)</f>
        <v>0</v>
      </c>
      <c r="T187" s="77"/>
      <c r="U187" s="43">
        <f>SUM(T187*$E187*$F187*$H187*$J187*$U$11)</f>
        <v>0</v>
      </c>
      <c r="V187" s="77"/>
      <c r="W187" s="43">
        <f>SUM(V187*$E187*$F187*$H187*$J187*$W$11)</f>
        <v>0</v>
      </c>
      <c r="X187" s="45"/>
      <c r="Y187" s="44">
        <f>SUM(X187*$E187*$F187*$H187*$J187*$Y$11)</f>
        <v>0</v>
      </c>
      <c r="Z187" s="78"/>
      <c r="AA187" s="43">
        <f>SUM(Z187*$E187*$F187*$H187*$J187*$AA$11)</f>
        <v>0</v>
      </c>
      <c r="AB187" s="77"/>
      <c r="AC187" s="43">
        <f>SUM(AB187*$E187*$F187*$H187*$J187*$AC$11)</f>
        <v>0</v>
      </c>
      <c r="AD187" s="77"/>
      <c r="AE187" s="43">
        <f>SUM(AD187*$E187*$F187*$H187*$J187*$AE$11)</f>
        <v>0</v>
      </c>
      <c r="AF187" s="79">
        <v>0</v>
      </c>
      <c r="AG187" s="79">
        <v>0</v>
      </c>
      <c r="AH187" s="77"/>
      <c r="AI187" s="43">
        <f>SUM(AH187*$E187*$F187*$H187*$J187*$AI$11)</f>
        <v>0</v>
      </c>
      <c r="AJ187" s="77"/>
      <c r="AK187" s="43">
        <f>AJ187*$E187*$F187*$H187*$K187*$AK$11</f>
        <v>0</v>
      </c>
      <c r="AL187" s="77"/>
      <c r="AM187" s="43">
        <f>AL187*$E187*$F187*$H187*$K187*$AM$11</f>
        <v>0</v>
      </c>
      <c r="AN187" s="78">
        <v>1</v>
      </c>
      <c r="AO187" s="43">
        <f>SUM(AN187*$E187*$F187*$H187*$J187*$AO$11)</f>
        <v>48834.239999999998</v>
      </c>
      <c r="AP187" s="77"/>
      <c r="AQ187" s="44">
        <f>SUM(AP187*$E187*$F187*$H187*$J187*$AQ$11)</f>
        <v>0</v>
      </c>
      <c r="AR187" s="77"/>
      <c r="AS187" s="43">
        <f>SUM(AR187*$E187*$F187*$H187*$J187*$AS$11)</f>
        <v>0</v>
      </c>
      <c r="AT187" s="77"/>
      <c r="AU187" s="43">
        <f>SUM(AT187*$E187*$F187*$H187*$J187*$AU$11)</f>
        <v>0</v>
      </c>
      <c r="AV187" s="77"/>
      <c r="AW187" s="43">
        <f>SUM(AV187*$E187*$F187*$H187*$J187*$AW$11)</f>
        <v>0</v>
      </c>
      <c r="AX187" s="77"/>
      <c r="AY187" s="43">
        <f>SUM(AX187*$E187*$F187*$H187*$J187*$AY$11)</f>
        <v>0</v>
      </c>
      <c r="AZ187" s="45"/>
      <c r="BA187" s="43">
        <f>SUM(AZ187*$E187*$F187*$H187*$J187*$BA$11)</f>
        <v>0</v>
      </c>
      <c r="BB187" s="77"/>
      <c r="BC187" s="43">
        <f>SUM(BB187*$E187*$F187*$H187*$J187*$BC$11)</f>
        <v>0</v>
      </c>
      <c r="BD187" s="77"/>
      <c r="BE187" s="43">
        <f>SUM(BD187*$E187*$F187*$H187*$J187*$BE$11)</f>
        <v>0</v>
      </c>
      <c r="BF187" s="77"/>
      <c r="BG187" s="43">
        <f>SUM(BF187*$E187*$F187*$H187*$J187*$BG$11)</f>
        <v>0</v>
      </c>
      <c r="BH187" s="77"/>
      <c r="BI187" s="43">
        <f>SUM(BH187*$E187*$F187*$H187*$J187*$BI$11)</f>
        <v>0</v>
      </c>
      <c r="BJ187" s="77"/>
      <c r="BK187" s="43">
        <f>SUM(BJ187*$E187*$F187*$H187*$J187*$BK$11)</f>
        <v>0</v>
      </c>
      <c r="BL187" s="45"/>
      <c r="BM187" s="43">
        <f>SUM(BL187*$E187*$F187*$H187*$J187*$BM$11)</f>
        <v>0</v>
      </c>
      <c r="BN187" s="77"/>
      <c r="BO187" s="43">
        <f>BN187*$E187*$F187*$H187*$K187*$BO$11</f>
        <v>0</v>
      </c>
      <c r="BP187" s="77"/>
      <c r="BQ187" s="43">
        <f>BP187*$E187*$F187*$H187*$K187*$BQ$11</f>
        <v>0</v>
      </c>
      <c r="BR187" s="88"/>
      <c r="BS187" s="43">
        <f>BR187*$E187*$F187*$H187*$K187*$BS$11</f>
        <v>0</v>
      </c>
      <c r="BT187" s="77"/>
      <c r="BU187" s="43">
        <f>BT187*$E187*$F187*$H187*$K187*$BU$11</f>
        <v>0</v>
      </c>
      <c r="BV187" s="77"/>
      <c r="BW187" s="43">
        <f>BV187*$E187*$F187*$H187*$K187*$BW$11</f>
        <v>0</v>
      </c>
      <c r="BX187" s="89"/>
      <c r="BY187" s="43">
        <f>BX187*$E187*$F187*$H187*$K187*$BY$11</f>
        <v>0</v>
      </c>
      <c r="BZ187" s="81">
        <v>0</v>
      </c>
      <c r="CA187" s="81">
        <v>0</v>
      </c>
      <c r="CB187" s="77"/>
      <c r="CC187" s="43">
        <f>CB187*$E187*$F187*$H187*$K187*$CC$11</f>
        <v>0</v>
      </c>
      <c r="CD187" s="77"/>
      <c r="CE187" s="43">
        <f>CD187*$E187*$F187*$H187*$K187*$CE$11</f>
        <v>0</v>
      </c>
      <c r="CF187" s="77"/>
      <c r="CG187" s="43">
        <f>CF187*$E187*$F187*$H187*$K187*$CG$11</f>
        <v>0</v>
      </c>
      <c r="CH187" s="77"/>
      <c r="CI187" s="43">
        <f>CH187*$E187*$F187*$H187*$K187*$CI$11</f>
        <v>0</v>
      </c>
      <c r="CJ187" s="79">
        <v>0</v>
      </c>
      <c r="CK187" s="79">
        <v>0</v>
      </c>
      <c r="CL187" s="77"/>
      <c r="CM187" s="43">
        <f>CL187*$E187*$F187*$H187*$K187*$CM$11</f>
        <v>0</v>
      </c>
      <c r="CN187" s="77"/>
      <c r="CO187" s="43">
        <f>CN187*$E187*$F187*$H187*$K187*$CO$11</f>
        <v>0</v>
      </c>
      <c r="CP187" s="45"/>
      <c r="CQ187" s="43">
        <f>CP187*$E187*$F187*$H187*$K187*$CQ$11</f>
        <v>0</v>
      </c>
      <c r="CR187" s="45"/>
      <c r="CS187" s="43">
        <f>CR187*$E187*$F187*$H187*$K187*$CS$11</f>
        <v>0</v>
      </c>
      <c r="CT187" s="77"/>
      <c r="CU187" s="43">
        <f>CT187*$E187*$F187*$H187*$K187*$CU$11</f>
        <v>0</v>
      </c>
      <c r="CV187" s="77"/>
      <c r="CW187" s="43">
        <f>CV187*$E187*$F187*$H187*$L187*$CW$11</f>
        <v>0</v>
      </c>
      <c r="CX187" s="77"/>
      <c r="CY187" s="43">
        <f>CX187*$E187*$F187*$H187*$M187*$CY$11</f>
        <v>0</v>
      </c>
      <c r="CZ187" s="44"/>
      <c r="DA187" s="43">
        <f>CZ187*E187*F187*H187</f>
        <v>0</v>
      </c>
      <c r="DB187" s="44"/>
      <c r="DC187" s="43"/>
      <c r="DD187" s="49">
        <f t="shared" si="390"/>
        <v>1</v>
      </c>
      <c r="DE187" s="49">
        <f t="shared" si="390"/>
        <v>48834.239999999998</v>
      </c>
    </row>
    <row r="188" spans="1:109" ht="45" hidden="1" x14ac:dyDescent="0.25">
      <c r="A188" s="23"/>
      <c r="B188" s="23">
        <v>132</v>
      </c>
      <c r="C188" s="108" t="s">
        <v>424</v>
      </c>
      <c r="D188" s="65" t="s">
        <v>425</v>
      </c>
      <c r="E188" s="38">
        <v>13520</v>
      </c>
      <c r="F188" s="84">
        <v>12.27</v>
      </c>
      <c r="G188" s="84"/>
      <c r="H188" s="40">
        <v>1</v>
      </c>
      <c r="I188" s="41"/>
      <c r="J188" s="38">
        <v>1.4</v>
      </c>
      <c r="K188" s="38">
        <v>1.68</v>
      </c>
      <c r="L188" s="38">
        <v>2.23</v>
      </c>
      <c r="M188" s="42">
        <v>2.57</v>
      </c>
      <c r="N188" s="77"/>
      <c r="O188" s="43">
        <f>SUM(N188*$E188*$F188*$H188*$J188*$O$11)</f>
        <v>0</v>
      </c>
      <c r="P188" s="77"/>
      <c r="Q188" s="43">
        <f>SUM(P188*$E188*$F188*$H188*$J188*$Q$11)</f>
        <v>0</v>
      </c>
      <c r="R188" s="77"/>
      <c r="S188" s="44">
        <f>SUM(R188*$E188*$F188*$H188*$J188*$S$11)</f>
        <v>0</v>
      </c>
      <c r="T188" s="77"/>
      <c r="U188" s="43">
        <f>SUM(T188*$E188*$F188*$H188*$J188*$U$11)</f>
        <v>0</v>
      </c>
      <c r="V188" s="77"/>
      <c r="W188" s="43">
        <f>SUM(V188*$E188*$F188*$H188*$J188*$W$11)</f>
        <v>0</v>
      </c>
      <c r="X188" s="45"/>
      <c r="Y188" s="44">
        <f>SUM(X188*$E188*$F188*$H188*$J188*$Y$11)</f>
        <v>0</v>
      </c>
      <c r="Z188" s="78"/>
      <c r="AA188" s="43">
        <f>SUM(Z188*$E188*$F188*$H188*$J188*$AA$11)</f>
        <v>0</v>
      </c>
      <c r="AB188" s="77"/>
      <c r="AC188" s="43">
        <f>SUM(AB188*$E188*$F188*$H188*$J188*$AC$11)</f>
        <v>0</v>
      </c>
      <c r="AD188" s="77"/>
      <c r="AE188" s="43">
        <f>SUM(AD188*$E188*$F188*$H188*$J188*$AE$11)</f>
        <v>0</v>
      </c>
      <c r="AF188" s="79">
        <v>0</v>
      </c>
      <c r="AG188" s="79">
        <v>0</v>
      </c>
      <c r="AH188" s="77"/>
      <c r="AI188" s="43">
        <f>SUM(AH188*$E188*$F188*$H188*$J188*$AI$11)</f>
        <v>0</v>
      </c>
      <c r="AJ188" s="77"/>
      <c r="AK188" s="43">
        <f>AJ188*$E188*$F188*$H188*$K188*$AK$11</f>
        <v>0</v>
      </c>
      <c r="AL188" s="77"/>
      <c r="AM188" s="43">
        <f>AL188*$E188*$F188*$H188*$K188*$AM$11</f>
        <v>0</v>
      </c>
      <c r="AN188" s="78"/>
      <c r="AO188" s="43">
        <f>SUM(AN188*$E188*$F188*$H188*$J188*$AO$11)</f>
        <v>0</v>
      </c>
      <c r="AP188" s="77"/>
      <c r="AQ188" s="44">
        <f>SUM(AP188*$E188*$F188*$H188*$J188*$AQ$11)</f>
        <v>0</v>
      </c>
      <c r="AR188" s="77"/>
      <c r="AS188" s="43">
        <f>SUM(AR188*$E188*$F188*$H188*$J188*$AS$11)</f>
        <v>0</v>
      </c>
      <c r="AT188" s="77"/>
      <c r="AU188" s="43">
        <f>SUM(AT188*$E188*$F188*$H188*$J188*$AU$11)</f>
        <v>0</v>
      </c>
      <c r="AV188" s="77"/>
      <c r="AW188" s="43">
        <f>SUM(AV188*$E188*$F188*$H188*$J188*$AW$11)</f>
        <v>0</v>
      </c>
      <c r="AX188" s="77"/>
      <c r="AY188" s="43">
        <f>SUM(AX188*$E188*$F188*$H188*$J188*$AY$11)</f>
        <v>0</v>
      </c>
      <c r="AZ188" s="77"/>
      <c r="BA188" s="43">
        <f>SUM(AZ188*$E188*$F188*$H188*$J188*$BA$11)</f>
        <v>0</v>
      </c>
      <c r="BB188" s="77"/>
      <c r="BC188" s="43">
        <f>SUM(BB188*$E188*$F188*$H188*$J188*$BC$11)</f>
        <v>0</v>
      </c>
      <c r="BD188" s="77"/>
      <c r="BE188" s="43">
        <f>SUM(BD188*$E188*$F188*$H188*$J188*$BE$11)</f>
        <v>0</v>
      </c>
      <c r="BF188" s="77"/>
      <c r="BG188" s="43">
        <f>SUM(BF188*$E188*$F188*$H188*$J188*$BG$11)</f>
        <v>0</v>
      </c>
      <c r="BH188" s="77"/>
      <c r="BI188" s="43">
        <f>SUM(BH188*$E188*$F188*$H188*$J188*$BI$11)</f>
        <v>0</v>
      </c>
      <c r="BJ188" s="77"/>
      <c r="BK188" s="43">
        <f>SUM(BJ188*$E188*$F188*$H188*$J188*$BK$11)</f>
        <v>0</v>
      </c>
      <c r="BL188" s="77"/>
      <c r="BM188" s="43">
        <f>SUM(BL188*$E188*$F188*$H188*$J188*$BM$11)</f>
        <v>0</v>
      </c>
      <c r="BN188" s="77"/>
      <c r="BO188" s="43">
        <f>BN188*$E188*$F188*$H188*$K188*$BO$11</f>
        <v>0</v>
      </c>
      <c r="BP188" s="77"/>
      <c r="BQ188" s="43">
        <f>BP188*$E188*$F188*$H188*$K188*$BQ$11</f>
        <v>0</v>
      </c>
      <c r="BR188" s="88"/>
      <c r="BS188" s="43">
        <f>BR188*$E188*$F188*$H188*$K188*$BS$11</f>
        <v>0</v>
      </c>
      <c r="BT188" s="77"/>
      <c r="BU188" s="43">
        <f>BT188*$E188*$F188*$H188*$K188*$BU$11</f>
        <v>0</v>
      </c>
      <c r="BV188" s="77"/>
      <c r="BW188" s="43">
        <f>BV188*$E188*$F188*$H188*$K188*$BW$11</f>
        <v>0</v>
      </c>
      <c r="BX188" s="89"/>
      <c r="BY188" s="43">
        <f>BX188*$E188*$F188*$H188*$K188*$BY$11</f>
        <v>0</v>
      </c>
      <c r="BZ188" s="81">
        <v>0</v>
      </c>
      <c r="CA188" s="81">
        <v>0</v>
      </c>
      <c r="CB188" s="77"/>
      <c r="CC188" s="43">
        <f>CB188*$E188*$F188*$H188*$K188*$CC$11</f>
        <v>0</v>
      </c>
      <c r="CD188" s="77"/>
      <c r="CE188" s="43">
        <f>CD188*$E188*$F188*$H188*$K188*$CE$11</f>
        <v>0</v>
      </c>
      <c r="CF188" s="77"/>
      <c r="CG188" s="43">
        <f>CF188*$E188*$F188*$H188*$K188*$CG$11</f>
        <v>0</v>
      </c>
      <c r="CH188" s="77"/>
      <c r="CI188" s="43">
        <f>CH188*$E188*$F188*$H188*$K188*$CI$11</f>
        <v>0</v>
      </c>
      <c r="CJ188" s="79">
        <v>0</v>
      </c>
      <c r="CK188" s="79">
        <v>0</v>
      </c>
      <c r="CL188" s="77"/>
      <c r="CM188" s="43">
        <f>CL188*$E188*$F188*$H188*$K188*$CM$11</f>
        <v>0</v>
      </c>
      <c r="CN188" s="77"/>
      <c r="CO188" s="43">
        <f>CN188*$E188*$F188*$H188*$K188*$CO$11</f>
        <v>0</v>
      </c>
      <c r="CP188" s="77"/>
      <c r="CQ188" s="43">
        <f>CP188*$E188*$F188*$H188*$K188*$CQ$11</f>
        <v>0</v>
      </c>
      <c r="CR188" s="77"/>
      <c r="CS188" s="43">
        <f>CR188*$E188*$F188*$H188*$K188*$CS$11</f>
        <v>0</v>
      </c>
      <c r="CT188" s="77"/>
      <c r="CU188" s="43">
        <f>CT188*$E188*$F188*$H188*$K188*$CU$11</f>
        <v>0</v>
      </c>
      <c r="CV188" s="77"/>
      <c r="CW188" s="43">
        <f>CV188*$E188*$F188*$H188*$L188*$CW$11</f>
        <v>0</v>
      </c>
      <c r="CX188" s="77"/>
      <c r="CY188" s="43">
        <f>CX188*$E188*$F188*$H188*$M188*$CY$11</f>
        <v>0</v>
      </c>
      <c r="CZ188" s="44"/>
      <c r="DA188" s="43">
        <f>CZ188*E188*F188*H188</f>
        <v>0</v>
      </c>
      <c r="DB188" s="44"/>
      <c r="DC188" s="43"/>
      <c r="DD188" s="49">
        <f t="shared" si="390"/>
        <v>0</v>
      </c>
      <c r="DE188" s="49">
        <f t="shared" si="390"/>
        <v>0</v>
      </c>
    </row>
    <row r="189" spans="1:109" ht="15.75" x14ac:dyDescent="0.25">
      <c r="A189" s="23">
        <v>36</v>
      </c>
      <c r="B189" s="23"/>
      <c r="C189" s="74"/>
      <c r="D189" s="177" t="s">
        <v>426</v>
      </c>
      <c r="E189" s="38">
        <v>13520</v>
      </c>
      <c r="F189" s="185"/>
      <c r="G189" s="185"/>
      <c r="H189" s="26">
        <v>1</v>
      </c>
      <c r="I189" s="75"/>
      <c r="J189" s="38">
        <v>1.4</v>
      </c>
      <c r="K189" s="38">
        <v>1.68</v>
      </c>
      <c r="L189" s="38">
        <v>2.23</v>
      </c>
      <c r="M189" s="42">
        <v>2.57</v>
      </c>
      <c r="N189" s="207">
        <f>SUM(N190:N195)</f>
        <v>100</v>
      </c>
      <c r="O189" s="207">
        <f t="shared" ref="O189:CD189" si="391">SUM(O190:O195)</f>
        <v>15670491.199999999</v>
      </c>
      <c r="P189" s="207">
        <f t="shared" si="391"/>
        <v>0</v>
      </c>
      <c r="Q189" s="207">
        <f t="shared" si="391"/>
        <v>0</v>
      </c>
      <c r="R189" s="207">
        <f t="shared" si="391"/>
        <v>100</v>
      </c>
      <c r="S189" s="207">
        <f t="shared" si="391"/>
        <v>757120</v>
      </c>
      <c r="T189" s="207">
        <f t="shared" si="391"/>
        <v>6</v>
      </c>
      <c r="U189" s="207">
        <f t="shared" si="391"/>
        <v>45427.199999999997</v>
      </c>
      <c r="V189" s="207">
        <f t="shared" si="391"/>
        <v>0</v>
      </c>
      <c r="W189" s="207">
        <f t="shared" si="391"/>
        <v>0</v>
      </c>
      <c r="X189" s="207">
        <f t="shared" si="391"/>
        <v>0</v>
      </c>
      <c r="Y189" s="207">
        <f t="shared" si="391"/>
        <v>0</v>
      </c>
      <c r="Z189" s="207">
        <f t="shared" si="391"/>
        <v>0</v>
      </c>
      <c r="AA189" s="207">
        <f t="shared" si="391"/>
        <v>0</v>
      </c>
      <c r="AB189" s="207">
        <f t="shared" si="391"/>
        <v>0</v>
      </c>
      <c r="AC189" s="207">
        <f t="shared" si="391"/>
        <v>0</v>
      </c>
      <c r="AD189" s="207">
        <f t="shared" si="391"/>
        <v>0</v>
      </c>
      <c r="AE189" s="207">
        <f t="shared" si="391"/>
        <v>0</v>
      </c>
      <c r="AF189" s="207">
        <v>0</v>
      </c>
      <c r="AG189" s="207">
        <v>0</v>
      </c>
      <c r="AH189" s="207">
        <f t="shared" si="391"/>
        <v>3</v>
      </c>
      <c r="AI189" s="207">
        <f t="shared" si="391"/>
        <v>31799.040000000001</v>
      </c>
      <c r="AJ189" s="207">
        <f t="shared" si="391"/>
        <v>2</v>
      </c>
      <c r="AK189" s="207">
        <f t="shared" si="391"/>
        <v>18170.88</v>
      </c>
      <c r="AL189" s="207">
        <f t="shared" si="391"/>
        <v>0</v>
      </c>
      <c r="AM189" s="207">
        <f t="shared" si="391"/>
        <v>0</v>
      </c>
      <c r="AN189" s="207">
        <f t="shared" si="391"/>
        <v>0</v>
      </c>
      <c r="AO189" s="207">
        <f t="shared" si="391"/>
        <v>0</v>
      </c>
      <c r="AP189" s="207">
        <f t="shared" si="391"/>
        <v>0</v>
      </c>
      <c r="AQ189" s="207">
        <f t="shared" si="391"/>
        <v>0</v>
      </c>
      <c r="AR189" s="207">
        <f t="shared" si="391"/>
        <v>0</v>
      </c>
      <c r="AS189" s="207">
        <f t="shared" si="391"/>
        <v>0</v>
      </c>
      <c r="AT189" s="207">
        <f t="shared" si="391"/>
        <v>0</v>
      </c>
      <c r="AU189" s="207">
        <f t="shared" si="391"/>
        <v>0</v>
      </c>
      <c r="AV189" s="207">
        <f t="shared" si="391"/>
        <v>0</v>
      </c>
      <c r="AW189" s="207">
        <f t="shared" si="391"/>
        <v>0</v>
      </c>
      <c r="AX189" s="207">
        <f t="shared" si="391"/>
        <v>0</v>
      </c>
      <c r="AY189" s="207">
        <f t="shared" si="391"/>
        <v>0</v>
      </c>
      <c r="AZ189" s="207">
        <f t="shared" si="391"/>
        <v>0</v>
      </c>
      <c r="BA189" s="207">
        <f t="shared" si="391"/>
        <v>0</v>
      </c>
      <c r="BB189" s="207">
        <f t="shared" si="391"/>
        <v>0</v>
      </c>
      <c r="BC189" s="207">
        <f t="shared" si="391"/>
        <v>0</v>
      </c>
      <c r="BD189" s="207">
        <f t="shared" si="391"/>
        <v>0</v>
      </c>
      <c r="BE189" s="207">
        <f t="shared" si="391"/>
        <v>0</v>
      </c>
      <c r="BF189" s="207">
        <f t="shared" si="391"/>
        <v>0</v>
      </c>
      <c r="BG189" s="207">
        <f t="shared" si="391"/>
        <v>0</v>
      </c>
      <c r="BH189" s="207">
        <f t="shared" si="391"/>
        <v>0</v>
      </c>
      <c r="BI189" s="207">
        <f t="shared" si="391"/>
        <v>0</v>
      </c>
      <c r="BJ189" s="207">
        <f t="shared" si="391"/>
        <v>0</v>
      </c>
      <c r="BK189" s="207">
        <f t="shared" si="391"/>
        <v>0</v>
      </c>
      <c r="BL189" s="207">
        <f t="shared" si="391"/>
        <v>0</v>
      </c>
      <c r="BM189" s="207">
        <f t="shared" si="391"/>
        <v>0</v>
      </c>
      <c r="BN189" s="207">
        <f t="shared" si="391"/>
        <v>0</v>
      </c>
      <c r="BO189" s="207">
        <f t="shared" si="391"/>
        <v>0</v>
      </c>
      <c r="BP189" s="207">
        <f t="shared" si="391"/>
        <v>0</v>
      </c>
      <c r="BQ189" s="207">
        <f t="shared" si="391"/>
        <v>0</v>
      </c>
      <c r="BR189" s="207">
        <f t="shared" si="391"/>
        <v>100</v>
      </c>
      <c r="BS189" s="207">
        <f t="shared" si="391"/>
        <v>18804589.439999998</v>
      </c>
      <c r="BT189" s="207">
        <f t="shared" si="391"/>
        <v>0</v>
      </c>
      <c r="BU189" s="207">
        <f t="shared" si="391"/>
        <v>0</v>
      </c>
      <c r="BV189" s="207">
        <f t="shared" si="391"/>
        <v>55</v>
      </c>
      <c r="BW189" s="207">
        <f t="shared" si="391"/>
        <v>10342524.191999998</v>
      </c>
      <c r="BX189" s="208">
        <f t="shared" si="391"/>
        <v>0</v>
      </c>
      <c r="BY189" s="207">
        <f t="shared" si="391"/>
        <v>0</v>
      </c>
      <c r="BZ189" s="101">
        <v>0</v>
      </c>
      <c r="CA189" s="101">
        <v>0</v>
      </c>
      <c r="CB189" s="207">
        <f t="shared" si="391"/>
        <v>0</v>
      </c>
      <c r="CC189" s="207">
        <f t="shared" si="391"/>
        <v>0</v>
      </c>
      <c r="CD189" s="207">
        <f t="shared" si="391"/>
        <v>0</v>
      </c>
      <c r="CE189" s="207">
        <f t="shared" ref="CE189:DE189" si="392">SUM(CE190:CE195)</f>
        <v>0</v>
      </c>
      <c r="CF189" s="207">
        <f t="shared" si="392"/>
        <v>0</v>
      </c>
      <c r="CG189" s="207">
        <f t="shared" si="392"/>
        <v>0</v>
      </c>
      <c r="CH189" s="207">
        <f t="shared" si="392"/>
        <v>0</v>
      </c>
      <c r="CI189" s="207">
        <f t="shared" si="392"/>
        <v>0</v>
      </c>
      <c r="CJ189" s="207">
        <v>0</v>
      </c>
      <c r="CK189" s="207">
        <v>0</v>
      </c>
      <c r="CL189" s="207">
        <f t="shared" si="392"/>
        <v>0</v>
      </c>
      <c r="CM189" s="207">
        <f t="shared" si="392"/>
        <v>0</v>
      </c>
      <c r="CN189" s="207">
        <f t="shared" si="392"/>
        <v>0</v>
      </c>
      <c r="CO189" s="207">
        <f t="shared" si="392"/>
        <v>0</v>
      </c>
      <c r="CP189" s="207">
        <f t="shared" si="392"/>
        <v>0</v>
      </c>
      <c r="CQ189" s="207">
        <f t="shared" si="392"/>
        <v>0</v>
      </c>
      <c r="CR189" s="207">
        <f t="shared" si="392"/>
        <v>0</v>
      </c>
      <c r="CS189" s="207">
        <f t="shared" si="392"/>
        <v>0</v>
      </c>
      <c r="CT189" s="207">
        <f t="shared" si="392"/>
        <v>0</v>
      </c>
      <c r="CU189" s="207">
        <f t="shared" si="392"/>
        <v>0</v>
      </c>
      <c r="CV189" s="207">
        <f t="shared" si="392"/>
        <v>0</v>
      </c>
      <c r="CW189" s="207">
        <f t="shared" si="392"/>
        <v>0</v>
      </c>
      <c r="CX189" s="207">
        <f t="shared" si="392"/>
        <v>2</v>
      </c>
      <c r="CY189" s="207">
        <f t="shared" si="392"/>
        <v>575330.89119999995</v>
      </c>
      <c r="CZ189" s="207">
        <f t="shared" si="392"/>
        <v>0</v>
      </c>
      <c r="DA189" s="207">
        <f t="shared" si="392"/>
        <v>0</v>
      </c>
      <c r="DB189" s="207">
        <f t="shared" si="392"/>
        <v>0</v>
      </c>
      <c r="DC189" s="207">
        <f t="shared" si="392"/>
        <v>0</v>
      </c>
      <c r="DD189" s="207">
        <f t="shared" si="392"/>
        <v>368</v>
      </c>
      <c r="DE189" s="207">
        <f t="shared" si="392"/>
        <v>46245452.843199998</v>
      </c>
    </row>
    <row r="190" spans="1:109" ht="45" hidden="1" x14ac:dyDescent="0.25">
      <c r="A190" s="23"/>
      <c r="B190" s="23">
        <v>133</v>
      </c>
      <c r="C190" s="108" t="s">
        <v>427</v>
      </c>
      <c r="D190" s="65" t="s">
        <v>428</v>
      </c>
      <c r="E190" s="38">
        <v>13520</v>
      </c>
      <c r="F190" s="39">
        <v>7.86</v>
      </c>
      <c r="G190" s="39"/>
      <c r="H190" s="112">
        <v>0.85</v>
      </c>
      <c r="I190" s="41"/>
      <c r="J190" s="38">
        <v>1.4</v>
      </c>
      <c r="K190" s="38">
        <v>1.68</v>
      </c>
      <c r="L190" s="38">
        <v>2.23</v>
      </c>
      <c r="M190" s="42">
        <v>2.57</v>
      </c>
      <c r="N190" s="77"/>
      <c r="O190" s="43">
        <f>SUM(N190*$E190*$F190*$H190*$J190*$O$11)</f>
        <v>0</v>
      </c>
      <c r="P190" s="45"/>
      <c r="Q190" s="43">
        <f>SUM(P190*$E190*$F190*$H190*$J190*$Q$11)</f>
        <v>0</v>
      </c>
      <c r="R190" s="45"/>
      <c r="S190" s="44">
        <f t="shared" ref="S190:S195" si="393">SUM(R190*$E190*$F190*$H190*$J190*$S$11)</f>
        <v>0</v>
      </c>
      <c r="T190" s="45"/>
      <c r="U190" s="43">
        <f t="shared" ref="U190:U195" si="394">SUM(T190*$E190*$F190*$H190*$J190*$U$11)</f>
        <v>0</v>
      </c>
      <c r="V190" s="45"/>
      <c r="W190" s="43">
        <f>SUM(V190*$E190*$F190*$H190*$J190*$W$11)</f>
        <v>0</v>
      </c>
      <c r="X190" s="45"/>
      <c r="Y190" s="44">
        <f>SUM(X190*$E190*$F190*$H190*$J190*$Y$11)</f>
        <v>0</v>
      </c>
      <c r="Z190" s="78"/>
      <c r="AA190" s="43">
        <f>SUM(Z190*$E190*$F190*$H190*$J190*$AA$11)</f>
        <v>0</v>
      </c>
      <c r="AB190" s="45"/>
      <c r="AC190" s="43">
        <f>SUM(AB190*$E190*$F190*$H190*$J190*$AC$11)</f>
        <v>0</v>
      </c>
      <c r="AD190" s="45"/>
      <c r="AE190" s="43">
        <f>SUM(AD190*$E190*$F190*$H190*$J190*$AE$11)</f>
        <v>0</v>
      </c>
      <c r="AF190" s="43">
        <v>0</v>
      </c>
      <c r="AG190" s="43">
        <v>0</v>
      </c>
      <c r="AH190" s="45"/>
      <c r="AI190" s="43">
        <f>SUM(AH190*$E190*$F190*$H190*$J190*$AI$11)</f>
        <v>0</v>
      </c>
      <c r="AJ190" s="45"/>
      <c r="AK190" s="43">
        <f t="shared" ref="AK190:AK195" si="395">AJ190*$E190*$F190*$H190*$K190*$AK$11</f>
        <v>0</v>
      </c>
      <c r="AL190" s="45"/>
      <c r="AM190" s="43">
        <f>AL190*$E190*$F190*$H190*$K190*$AM$11</f>
        <v>0</v>
      </c>
      <c r="AN190" s="78"/>
      <c r="AO190" s="43">
        <f>SUM(AN190*$E190*$F190*$H190*$J190*$AO$11)</f>
        <v>0</v>
      </c>
      <c r="AP190" s="45"/>
      <c r="AQ190" s="44">
        <f>SUM(AP190*$E190*$F190*$H190*$J190*$AQ$11)</f>
        <v>0</v>
      </c>
      <c r="AR190" s="45"/>
      <c r="AS190" s="43">
        <f>SUM(AR190*$E190*$F190*$H190*$J190*$AS$11)</f>
        <v>0</v>
      </c>
      <c r="AT190" s="45"/>
      <c r="AU190" s="43">
        <f>SUM(AT190*$E190*$F190*$H190*$J190*$AU$11)</f>
        <v>0</v>
      </c>
      <c r="AV190" s="45"/>
      <c r="AW190" s="43">
        <f>SUM(AV190*$E190*$F190*$H190*$J190*$AW$11)</f>
        <v>0</v>
      </c>
      <c r="AX190" s="45"/>
      <c r="AY190" s="43">
        <f>SUM(AX190*$E190*$F190*$H190*$J190*$AY$11)</f>
        <v>0</v>
      </c>
      <c r="AZ190" s="45"/>
      <c r="BA190" s="43">
        <f>SUM(AZ190*$E190*$F190*$H190*$J190*$BA$11)</f>
        <v>0</v>
      </c>
      <c r="BB190" s="45"/>
      <c r="BC190" s="43">
        <f>SUM(BB190*$E190*$F190*$H190*$J190*$BC$11)</f>
        <v>0</v>
      </c>
      <c r="BD190" s="45"/>
      <c r="BE190" s="43">
        <f>SUM(BD190*$E190*$F190*$H190*$J190*$BE$11)</f>
        <v>0</v>
      </c>
      <c r="BF190" s="45"/>
      <c r="BG190" s="43">
        <f>SUM(BF190*$E190*$F190*$H190*$J190*$BG$11)</f>
        <v>0</v>
      </c>
      <c r="BH190" s="45"/>
      <c r="BI190" s="43">
        <f>SUM(BH190*$E190*$F190*$H190*$J190*$BI$11)</f>
        <v>0</v>
      </c>
      <c r="BJ190" s="45"/>
      <c r="BK190" s="43">
        <f>SUM(BJ190*$E190*$F190*$H190*$J190*$BK$11)</f>
        <v>0</v>
      </c>
      <c r="BL190" s="45"/>
      <c r="BM190" s="43">
        <f>SUM(BL190*$E190*$F190*$H190*$J190*$BM$11)</f>
        <v>0</v>
      </c>
      <c r="BN190" s="45"/>
      <c r="BO190" s="43">
        <f>BN190*$E190*$F190*$H190*$K190*$BO$11</f>
        <v>0</v>
      </c>
      <c r="BP190" s="45"/>
      <c r="BQ190" s="43">
        <f>BP190*$E190*$F190*$H190*$K190*$BQ$11</f>
        <v>0</v>
      </c>
      <c r="BR190" s="86"/>
      <c r="BS190" s="43">
        <f>BR190*$E190*$F190*$H190*$K190*$BS$11</f>
        <v>0</v>
      </c>
      <c r="BT190" s="45"/>
      <c r="BU190" s="43">
        <f>BT190*$E190*$F190*$H190*$K190*$BU$11</f>
        <v>0</v>
      </c>
      <c r="BV190" s="45"/>
      <c r="BW190" s="43">
        <f>BV190*$E190*$F190*$H190*$K190*$BW$11</f>
        <v>0</v>
      </c>
      <c r="BX190" s="72"/>
      <c r="BY190" s="43">
        <f>BX190*$E190*$F190*$H190*$K190*$BY$11</f>
        <v>0</v>
      </c>
      <c r="BZ190" s="47">
        <v>0</v>
      </c>
      <c r="CA190" s="47">
        <v>0</v>
      </c>
      <c r="CB190" s="45"/>
      <c r="CC190" s="43">
        <f>CB190*$E190*$F190*$H190*$K190*$CC$11</f>
        <v>0</v>
      </c>
      <c r="CD190" s="45"/>
      <c r="CE190" s="43">
        <f>CD190*$E190*$F190*$H190*$K190*$CE$11</f>
        <v>0</v>
      </c>
      <c r="CF190" s="45"/>
      <c r="CG190" s="43">
        <f>CF190*$E190*$F190*$H190*$K190*$CG$11</f>
        <v>0</v>
      </c>
      <c r="CH190" s="45"/>
      <c r="CI190" s="43">
        <f>CH190*$E190*$F190*$H190*$K190*$CI$11</f>
        <v>0</v>
      </c>
      <c r="CJ190" s="43">
        <v>0</v>
      </c>
      <c r="CK190" s="43">
        <v>0</v>
      </c>
      <c r="CL190" s="45"/>
      <c r="CM190" s="43">
        <f>CL190*$E190*$F190*$H190*$K190*$CM$11</f>
        <v>0</v>
      </c>
      <c r="CN190" s="45"/>
      <c r="CO190" s="43">
        <f>CN190*$E190*$F190*$H190*$K190*$CO$11</f>
        <v>0</v>
      </c>
      <c r="CP190" s="45"/>
      <c r="CQ190" s="43">
        <f>CP190*$E190*$F190*$H190*$K190*$CQ$11</f>
        <v>0</v>
      </c>
      <c r="CR190" s="45"/>
      <c r="CS190" s="43">
        <f>CR190*$E190*$F190*$H190*$K190*$CS$11</f>
        <v>0</v>
      </c>
      <c r="CT190" s="45"/>
      <c r="CU190" s="43">
        <f>CT190*$E190*$F190*$H190*$K190*$CU$11</f>
        <v>0</v>
      </c>
      <c r="CV190" s="45"/>
      <c r="CW190" s="43">
        <f>CV190*$E190*$F190*$H190*$L190*$CW$11</f>
        <v>0</v>
      </c>
      <c r="CX190" s="85"/>
      <c r="CY190" s="43">
        <f>CX190*$E190*$F190*$H190*$M190*$CY$11</f>
        <v>0</v>
      </c>
      <c r="CZ190" s="44"/>
      <c r="DA190" s="43">
        <f>CZ190*E190*F190*H190</f>
        <v>0</v>
      </c>
      <c r="DB190" s="44"/>
      <c r="DC190" s="43"/>
      <c r="DD190" s="49">
        <f t="shared" ref="DD190:DE195" si="396">SUM(P190+N190+Z190+R190+T190+AB190+X190+V190+AD190+AJ190+AH190+AL190+AN190+AR190+BN190+BT190+AP190+BB190+BD190+CH190+CL190+CF190+CN190+CP190+BX190+CB190+AT190+AV190+AX190+AZ190+BP190+BR190+BV190+BF190+BH190+BJ190+BL190+CD190+CR190+CT190+CV190+CX190+CZ190)</f>
        <v>0</v>
      </c>
      <c r="DE190" s="49">
        <f t="shared" si="396"/>
        <v>0</v>
      </c>
    </row>
    <row r="191" spans="1:109" ht="45" hidden="1" x14ac:dyDescent="0.25">
      <c r="A191" s="23"/>
      <c r="B191" s="23">
        <v>134</v>
      </c>
      <c r="C191" s="108" t="s">
        <v>429</v>
      </c>
      <c r="D191" s="37" t="s">
        <v>430</v>
      </c>
      <c r="E191" s="38">
        <v>13520</v>
      </c>
      <c r="F191" s="39">
        <v>0.56000000000000005</v>
      </c>
      <c r="G191" s="39"/>
      <c r="H191" s="40">
        <v>1</v>
      </c>
      <c r="I191" s="41"/>
      <c r="J191" s="38">
        <v>1.4</v>
      </c>
      <c r="K191" s="38">
        <v>1.68</v>
      </c>
      <c r="L191" s="38">
        <v>2.23</v>
      </c>
      <c r="M191" s="42">
        <v>2.57</v>
      </c>
      <c r="N191" s="77">
        <v>0</v>
      </c>
      <c r="O191" s="43">
        <f>SUM(N191*$E191*$F191*$H191*$J191*$O$11)</f>
        <v>0</v>
      </c>
      <c r="P191" s="45">
        <v>0</v>
      </c>
      <c r="Q191" s="43">
        <f>SUM(P191*$E191*$F191*$H191*$J191*$Q$11)</f>
        <v>0</v>
      </c>
      <c r="R191" s="45"/>
      <c r="S191" s="44">
        <f t="shared" si="393"/>
        <v>0</v>
      </c>
      <c r="T191" s="45">
        <v>0</v>
      </c>
      <c r="U191" s="43">
        <f t="shared" si="394"/>
        <v>0</v>
      </c>
      <c r="V191" s="45"/>
      <c r="W191" s="43">
        <f>SUM(V191*$E191*$F191*$H191*$J191*$W$11)</f>
        <v>0</v>
      </c>
      <c r="X191" s="45"/>
      <c r="Y191" s="44">
        <f>SUM(X191*$E191*$F191*$H191*$J191*$Y$11)</f>
        <v>0</v>
      </c>
      <c r="Z191" s="78"/>
      <c r="AA191" s="43">
        <f>SUM(Z191*$E191*$F191*$H191*$J191*$AA$11)</f>
        <v>0</v>
      </c>
      <c r="AB191" s="45">
        <v>0</v>
      </c>
      <c r="AC191" s="43">
        <f>SUM(AB191*$E191*$F191*$H191*$J191*$AC$11)</f>
        <v>0</v>
      </c>
      <c r="AD191" s="45">
        <v>0</v>
      </c>
      <c r="AE191" s="43">
        <f>SUM(AD191*$E191*$F191*$H191*$J191*$AE$11)</f>
        <v>0</v>
      </c>
      <c r="AF191" s="43">
        <v>0</v>
      </c>
      <c r="AG191" s="43">
        <v>0</v>
      </c>
      <c r="AH191" s="45">
        <v>3</v>
      </c>
      <c r="AI191" s="43">
        <f>SUM(AH191*$E191*$F191*$H191*$J191*$AI$11)</f>
        <v>31799.040000000001</v>
      </c>
      <c r="AJ191" s="45">
        <v>0</v>
      </c>
      <c r="AK191" s="43">
        <f t="shared" si="395"/>
        <v>0</v>
      </c>
      <c r="AL191" s="45">
        <v>0</v>
      </c>
      <c r="AM191" s="43">
        <f>AL191*$E191*$F191*$H191*$K191*$AM$11</f>
        <v>0</v>
      </c>
      <c r="AN191" s="78"/>
      <c r="AO191" s="43">
        <f>SUM(AN191*$E191*$F191*$H191*$J191*$AO$11)</f>
        <v>0</v>
      </c>
      <c r="AP191" s="45"/>
      <c r="AQ191" s="44">
        <f>SUM(AP191*$E191*$F191*$H191*$J191*$AQ$11)</f>
        <v>0</v>
      </c>
      <c r="AR191" s="45">
        <v>0</v>
      </c>
      <c r="AS191" s="43">
        <f>SUM(AR191*$E191*$F191*$H191*$J191*$AS$11)</f>
        <v>0</v>
      </c>
      <c r="AT191" s="45">
        <v>0</v>
      </c>
      <c r="AU191" s="43">
        <f>SUM(AT191*$E191*$F191*$H191*$J191*$AU$11)</f>
        <v>0</v>
      </c>
      <c r="AV191" s="45"/>
      <c r="AW191" s="43">
        <f>SUM(AV191*$E191*$F191*$H191*$J191*$AW$11)</f>
        <v>0</v>
      </c>
      <c r="AX191" s="45"/>
      <c r="AY191" s="43">
        <f>SUM(AX191*$E191*$F191*$H191*$J191*$AY$11)</f>
        <v>0</v>
      </c>
      <c r="AZ191" s="45"/>
      <c r="BA191" s="43">
        <f>SUM(AZ191*$E191*$F191*$H191*$J191*$BA$11)</f>
        <v>0</v>
      </c>
      <c r="BB191" s="45">
        <v>0</v>
      </c>
      <c r="BC191" s="43">
        <f>SUM(BB191*$E191*$F191*$H191*$J191*$BC$11)</f>
        <v>0</v>
      </c>
      <c r="BD191" s="45">
        <v>0</v>
      </c>
      <c r="BE191" s="43">
        <f>SUM(BD191*$E191*$F191*$H191*$J191*$BE$11)</f>
        <v>0</v>
      </c>
      <c r="BF191" s="45">
        <v>0</v>
      </c>
      <c r="BG191" s="43">
        <f>SUM(BF191*$E191*$F191*$H191*$J191*$BG$11)</f>
        <v>0</v>
      </c>
      <c r="BH191" s="45">
        <v>0</v>
      </c>
      <c r="BI191" s="43">
        <f>SUM(BH191*$E191*$F191*$H191*$J191*$BI$11)</f>
        <v>0</v>
      </c>
      <c r="BJ191" s="45">
        <v>0</v>
      </c>
      <c r="BK191" s="43">
        <f>SUM(BJ191*$E191*$F191*$H191*$J191*$BK$11)</f>
        <v>0</v>
      </c>
      <c r="BL191" s="45"/>
      <c r="BM191" s="43">
        <f>SUM(BL191*$E191*$F191*$H191*$J191*$BM$11)</f>
        <v>0</v>
      </c>
      <c r="BN191" s="45">
        <v>0</v>
      </c>
      <c r="BO191" s="43">
        <f>BN191*$E191*$F191*$H191*$K191*$BO$11</f>
        <v>0</v>
      </c>
      <c r="BP191" s="45">
        <v>0</v>
      </c>
      <c r="BQ191" s="43">
        <f>BP191*$E191*$F191*$H191*$K191*$BQ$11</f>
        <v>0</v>
      </c>
      <c r="BR191" s="86">
        <v>0</v>
      </c>
      <c r="BS191" s="43">
        <f>BR191*$E191*$F191*$H191*$K191*$BS$11</f>
        <v>0</v>
      </c>
      <c r="BT191" s="45">
        <v>0</v>
      </c>
      <c r="BU191" s="43">
        <f>BT191*$E191*$F191*$H191*$K191*$BU$11</f>
        <v>0</v>
      </c>
      <c r="BV191" s="45">
        <v>0</v>
      </c>
      <c r="BW191" s="43">
        <f>BV191*$E191*$F191*$H191*$K191*$BW$11</f>
        <v>0</v>
      </c>
      <c r="BX191" s="72"/>
      <c r="BY191" s="43">
        <f>BX191*$E191*$F191*$H191*$K191*$BY$11</f>
        <v>0</v>
      </c>
      <c r="BZ191" s="47">
        <v>0</v>
      </c>
      <c r="CA191" s="47">
        <v>0</v>
      </c>
      <c r="CB191" s="45"/>
      <c r="CC191" s="43">
        <f>CB191*$E191*$F191*$H191*$K191*$CC$11</f>
        <v>0</v>
      </c>
      <c r="CD191" s="45"/>
      <c r="CE191" s="43">
        <f>CD191*$E191*$F191*$H191*$K191*$CE$11</f>
        <v>0</v>
      </c>
      <c r="CF191" s="45"/>
      <c r="CG191" s="43">
        <f>CF191*$E191*$F191*$H191*$K191*$CG$11</f>
        <v>0</v>
      </c>
      <c r="CH191" s="45"/>
      <c r="CI191" s="43">
        <f>CH191*$E191*$F191*$H191*$K191*$CI$11</f>
        <v>0</v>
      </c>
      <c r="CJ191" s="43">
        <v>0</v>
      </c>
      <c r="CK191" s="43">
        <v>0</v>
      </c>
      <c r="CL191" s="45"/>
      <c r="CM191" s="43">
        <f>CL191*$E191*$F191*$H191*$K191*$CM$11</f>
        <v>0</v>
      </c>
      <c r="CN191" s="45">
        <v>0</v>
      </c>
      <c r="CO191" s="43">
        <f>CN191*$E191*$F191*$H191*$K191*$CO$11</f>
        <v>0</v>
      </c>
      <c r="CP191" s="45"/>
      <c r="CQ191" s="43">
        <f>CP191*$E191*$F191*$H191*$K191*$CQ$11</f>
        <v>0</v>
      </c>
      <c r="CR191" s="45"/>
      <c r="CS191" s="43">
        <f>CR191*$E191*$F191*$H191*$K191*$CS$11</f>
        <v>0</v>
      </c>
      <c r="CT191" s="45">
        <v>0</v>
      </c>
      <c r="CU191" s="43">
        <f>CT191*$E191*$F191*$H191*$K191*$CU$11</f>
        <v>0</v>
      </c>
      <c r="CV191" s="45">
        <v>0</v>
      </c>
      <c r="CW191" s="43">
        <f>CV191*$E191*$F191*$H191*$L191*$CW$11</f>
        <v>0</v>
      </c>
      <c r="CX191" s="45">
        <v>0</v>
      </c>
      <c r="CY191" s="43">
        <f>CX191*$E191*$F191*$H191*$M191*$CY$11</f>
        <v>0</v>
      </c>
      <c r="CZ191" s="44"/>
      <c r="DA191" s="43">
        <f>CZ191*E191*F191*H191</f>
        <v>0</v>
      </c>
      <c r="DB191" s="44"/>
      <c r="DC191" s="43"/>
      <c r="DD191" s="49">
        <f t="shared" si="396"/>
        <v>3</v>
      </c>
      <c r="DE191" s="49">
        <f t="shared" si="396"/>
        <v>31799.040000000001</v>
      </c>
    </row>
    <row r="192" spans="1:109" ht="75" hidden="1" x14ac:dyDescent="0.25">
      <c r="A192" s="23"/>
      <c r="B192" s="23">
        <v>135</v>
      </c>
      <c r="C192" s="108" t="s">
        <v>431</v>
      </c>
      <c r="D192" s="65" t="s">
        <v>432</v>
      </c>
      <c r="E192" s="38">
        <v>13520</v>
      </c>
      <c r="F192" s="39">
        <v>0.46</v>
      </c>
      <c r="G192" s="39"/>
      <c r="H192" s="40">
        <v>1</v>
      </c>
      <c r="I192" s="41"/>
      <c r="J192" s="38">
        <v>1.4</v>
      </c>
      <c r="K192" s="38">
        <v>1.68</v>
      </c>
      <c r="L192" s="38">
        <v>2.23</v>
      </c>
      <c r="M192" s="42">
        <v>2.57</v>
      </c>
      <c r="N192" s="77">
        <v>0</v>
      </c>
      <c r="O192" s="43">
        <f>SUM(N192*$E192*$F192*$H192*$J192*$O$11)</f>
        <v>0</v>
      </c>
      <c r="P192" s="45">
        <v>0</v>
      </c>
      <c r="Q192" s="43">
        <f>SUM(P192*$E192*$F192*$H192*$J192*$Q$11)</f>
        <v>0</v>
      </c>
      <c r="R192" s="45">
        <v>0</v>
      </c>
      <c r="S192" s="44">
        <f t="shared" si="393"/>
        <v>0</v>
      </c>
      <c r="T192" s="45">
        <v>0</v>
      </c>
      <c r="U192" s="43">
        <f t="shared" si="394"/>
        <v>0</v>
      </c>
      <c r="V192" s="45">
        <v>0</v>
      </c>
      <c r="W192" s="43">
        <f>SUM(V192*$E192*$F192*$H192*$J192*$W$11)</f>
        <v>0</v>
      </c>
      <c r="X192" s="45"/>
      <c r="Y192" s="44">
        <f>SUM(X192*$E192*$F192*$H192*$J192*$Y$11)</f>
        <v>0</v>
      </c>
      <c r="Z192" s="78"/>
      <c r="AA192" s="43">
        <f>SUM(Z192*$E192*$F192*$H192*$J192*$AA$11)</f>
        <v>0</v>
      </c>
      <c r="AB192" s="45">
        <v>0</v>
      </c>
      <c r="AC192" s="43">
        <f>SUM(AB192*$E192*$F192*$H192*$J192*$AC$11)</f>
        <v>0</v>
      </c>
      <c r="AD192" s="45">
        <v>0</v>
      </c>
      <c r="AE192" s="43">
        <f>SUM(AD192*$E192*$F192*$H192*$J192*$AE$11)</f>
        <v>0</v>
      </c>
      <c r="AF192" s="43">
        <v>0</v>
      </c>
      <c r="AG192" s="43">
        <v>0</v>
      </c>
      <c r="AH192" s="45"/>
      <c r="AI192" s="43">
        <f>SUM(AH192*$E192*$F192*$H192*$J192*$AI$11)</f>
        <v>0</v>
      </c>
      <c r="AJ192" s="45">
        <v>0</v>
      </c>
      <c r="AK192" s="43">
        <f t="shared" si="395"/>
        <v>0</v>
      </c>
      <c r="AL192" s="45"/>
      <c r="AM192" s="43">
        <f>AL192*$E192*$F192*$H192*$K192*$AM$11</f>
        <v>0</v>
      </c>
      <c r="AN192" s="78"/>
      <c r="AO192" s="43">
        <f>SUM(AN192*$E192*$F192*$H192*$J192*$AO$11)</f>
        <v>0</v>
      </c>
      <c r="AP192" s="45"/>
      <c r="AQ192" s="44">
        <f>SUM(AP192*$E192*$F192*$H192*$J192*$AQ$11)</f>
        <v>0</v>
      </c>
      <c r="AR192" s="45">
        <v>0</v>
      </c>
      <c r="AS192" s="43">
        <f>SUM(AR192*$E192*$F192*$H192*$J192*$AS$11)</f>
        <v>0</v>
      </c>
      <c r="AT192" s="45">
        <v>0</v>
      </c>
      <c r="AU192" s="43">
        <f>SUM(AT192*$E192*$F192*$H192*$J192*$AU$11)</f>
        <v>0</v>
      </c>
      <c r="AV192" s="45"/>
      <c r="AW192" s="43">
        <f>SUM(AV192*$E192*$F192*$H192*$J192*$AW$11)</f>
        <v>0</v>
      </c>
      <c r="AX192" s="45"/>
      <c r="AY192" s="43">
        <f>SUM(AX192*$E192*$F192*$H192*$J192*$AY$11)</f>
        <v>0</v>
      </c>
      <c r="AZ192" s="45"/>
      <c r="BA192" s="43">
        <f>SUM(AZ192*$E192*$F192*$H192*$J192*$BA$11)</f>
        <v>0</v>
      </c>
      <c r="BB192" s="45"/>
      <c r="BC192" s="43">
        <f>SUM(BB192*$E192*$F192*$H192*$J192*$BC$11)</f>
        <v>0</v>
      </c>
      <c r="BD192" s="45">
        <v>0</v>
      </c>
      <c r="BE192" s="43">
        <f>SUM(BD192*$E192*$F192*$H192*$J192*$BE$11)</f>
        <v>0</v>
      </c>
      <c r="BF192" s="45">
        <v>0</v>
      </c>
      <c r="BG192" s="43">
        <f>SUM(BF192*$E192*$F192*$H192*$J192*$BG$11)</f>
        <v>0</v>
      </c>
      <c r="BH192" s="45">
        <v>0</v>
      </c>
      <c r="BI192" s="43">
        <f>SUM(BH192*$E192*$F192*$H192*$J192*$BI$11)</f>
        <v>0</v>
      </c>
      <c r="BJ192" s="45">
        <v>0</v>
      </c>
      <c r="BK192" s="43">
        <f>SUM(BJ192*$E192*$F192*$H192*$J192*$BK$11)</f>
        <v>0</v>
      </c>
      <c r="BL192" s="45"/>
      <c r="BM192" s="43">
        <f>SUM(BL192*$E192*$F192*$H192*$J192*$BM$11)</f>
        <v>0</v>
      </c>
      <c r="BN192" s="45">
        <v>0</v>
      </c>
      <c r="BO192" s="43">
        <f>BN192*$E192*$F192*$H192*$K192*$BO$11</f>
        <v>0</v>
      </c>
      <c r="BP192" s="45">
        <v>0</v>
      </c>
      <c r="BQ192" s="43">
        <f>BP192*$E192*$F192*$H192*$K192*$BQ$11</f>
        <v>0</v>
      </c>
      <c r="BR192" s="86">
        <v>0</v>
      </c>
      <c r="BS192" s="43">
        <f>BR192*$E192*$F192*$H192*$K192*$BS$11</f>
        <v>0</v>
      </c>
      <c r="BT192" s="45">
        <v>0</v>
      </c>
      <c r="BU192" s="43">
        <f>BT192*$E192*$F192*$H192*$K192*$BU$11</f>
        <v>0</v>
      </c>
      <c r="BV192" s="45">
        <v>0</v>
      </c>
      <c r="BW192" s="43">
        <f>BV192*$E192*$F192*$H192*$K192*$BW$11</f>
        <v>0</v>
      </c>
      <c r="BX192" s="46"/>
      <c r="BY192" s="43">
        <f>BX192*$E192*$F192*$H192*$K192*$BY$11</f>
        <v>0</v>
      </c>
      <c r="BZ192" s="47">
        <v>0</v>
      </c>
      <c r="CA192" s="47">
        <v>0</v>
      </c>
      <c r="CB192" s="45"/>
      <c r="CC192" s="43">
        <f>CB192*$E192*$F192*$H192*$K192*$CC$11</f>
        <v>0</v>
      </c>
      <c r="CD192" s="45"/>
      <c r="CE192" s="43">
        <f>CD192*$E192*$F192*$H192*$K192*$CE$11</f>
        <v>0</v>
      </c>
      <c r="CF192" s="85"/>
      <c r="CG192" s="43">
        <f>CF192*$E192*$F192*$H192*$K192*$CG$11</f>
        <v>0</v>
      </c>
      <c r="CH192" s="45"/>
      <c r="CI192" s="43">
        <f>CH192*$E192*$F192*$H192*$K192*$CI$11</f>
        <v>0</v>
      </c>
      <c r="CJ192" s="43">
        <v>0</v>
      </c>
      <c r="CK192" s="43">
        <v>0</v>
      </c>
      <c r="CL192" s="45"/>
      <c r="CM192" s="43">
        <f>CL192*$E192*$F192*$H192*$K192*$CM$11</f>
        <v>0</v>
      </c>
      <c r="CN192" s="45">
        <v>0</v>
      </c>
      <c r="CO192" s="43">
        <f>CN192*$E192*$F192*$H192*$K192*$CO$11</f>
        <v>0</v>
      </c>
      <c r="CP192" s="45"/>
      <c r="CQ192" s="43">
        <f>CP192*$E192*$F192*$H192*$K192*$CQ$11</f>
        <v>0</v>
      </c>
      <c r="CR192" s="45"/>
      <c r="CS192" s="43">
        <f>CR192*$E192*$F192*$H192*$K192*$CS$11</f>
        <v>0</v>
      </c>
      <c r="CT192" s="45"/>
      <c r="CU192" s="43">
        <f>CT192*$E192*$F192*$H192*$K192*$CU$11</f>
        <v>0</v>
      </c>
      <c r="CV192" s="45"/>
      <c r="CW192" s="43">
        <f>CV192*$E192*$F192*$H192*$L192*$CW$11</f>
        <v>0</v>
      </c>
      <c r="CX192" s="45"/>
      <c r="CY192" s="43">
        <f>CX192*$E192*$F192*$H192*$M192*$CY$11</f>
        <v>0</v>
      </c>
      <c r="CZ192" s="44"/>
      <c r="DA192" s="43">
        <f>CZ192*E192*F192*H192</f>
        <v>0</v>
      </c>
      <c r="DB192" s="44"/>
      <c r="DC192" s="43"/>
      <c r="DD192" s="49">
        <f t="shared" si="396"/>
        <v>0</v>
      </c>
      <c r="DE192" s="49">
        <f t="shared" si="396"/>
        <v>0</v>
      </c>
    </row>
    <row r="193" spans="1:109" ht="45" hidden="1" x14ac:dyDescent="0.25">
      <c r="A193" s="23"/>
      <c r="B193" s="23">
        <v>136</v>
      </c>
      <c r="C193" s="108" t="s">
        <v>433</v>
      </c>
      <c r="D193" s="65" t="s">
        <v>434</v>
      </c>
      <c r="E193" s="38">
        <v>13520</v>
      </c>
      <c r="F193" s="39">
        <v>9.74</v>
      </c>
      <c r="G193" s="39"/>
      <c r="H193" s="112">
        <v>0.85</v>
      </c>
      <c r="I193" s="41"/>
      <c r="J193" s="38">
        <v>1.4</v>
      </c>
      <c r="K193" s="38">
        <v>1.68</v>
      </c>
      <c r="L193" s="38">
        <v>2.23</v>
      </c>
      <c r="M193" s="42">
        <v>2.57</v>
      </c>
      <c r="N193" s="77">
        <v>100</v>
      </c>
      <c r="O193" s="43">
        <f>SUM(N193*$E193*$F193*$H193*$J193*$O$11)</f>
        <v>15670491.199999999</v>
      </c>
      <c r="P193" s="77"/>
      <c r="Q193" s="43">
        <f>SUM(P193*$E193*$F193*$H193*$J193*$Q$11)</f>
        <v>0</v>
      </c>
      <c r="R193" s="77"/>
      <c r="S193" s="44">
        <f t="shared" si="393"/>
        <v>0</v>
      </c>
      <c r="T193" s="77"/>
      <c r="U193" s="43">
        <f t="shared" si="394"/>
        <v>0</v>
      </c>
      <c r="V193" s="77"/>
      <c r="W193" s="43">
        <f>SUM(V193*$E193*$F193*$H193*$J193*$W$11)</f>
        <v>0</v>
      </c>
      <c r="X193" s="45"/>
      <c r="Y193" s="44">
        <f>SUM(X193*$E193*$F193*$H193*$J193*$Y$11)</f>
        <v>0</v>
      </c>
      <c r="Z193" s="78"/>
      <c r="AA193" s="43">
        <f>SUM(Z193*$E193*$F193*$H193*$J193*$AA$11)</f>
        <v>0</v>
      </c>
      <c r="AB193" s="77"/>
      <c r="AC193" s="43">
        <f>SUM(AB193*$E193*$F193*$H193*$J193*$AC$11)</f>
        <v>0</v>
      </c>
      <c r="AD193" s="77"/>
      <c r="AE193" s="43">
        <f>SUM(AD193*$E193*$F193*$H193*$J193*$AE$11)</f>
        <v>0</v>
      </c>
      <c r="AF193" s="79">
        <v>0</v>
      </c>
      <c r="AG193" s="79">
        <v>0</v>
      </c>
      <c r="AH193" s="77"/>
      <c r="AI193" s="43">
        <f>SUM(AH193*$E193*$F193*$H193*$J193*$AI$11)</f>
        <v>0</v>
      </c>
      <c r="AJ193" s="77"/>
      <c r="AK193" s="43">
        <f t="shared" si="395"/>
        <v>0</v>
      </c>
      <c r="AL193" s="77"/>
      <c r="AM193" s="43">
        <f>AL193*$E193*$F193*$H193*$K193*$AM$11</f>
        <v>0</v>
      </c>
      <c r="AN193" s="78"/>
      <c r="AO193" s="43">
        <f>SUM(AN193*$E193*$F193*$H193*$J193*$AO$11)</f>
        <v>0</v>
      </c>
      <c r="AP193" s="77"/>
      <c r="AQ193" s="44">
        <f>SUM(AP193*$E193*$F193*$H193*$J193*$AQ$11)</f>
        <v>0</v>
      </c>
      <c r="AR193" s="77"/>
      <c r="AS193" s="43">
        <f>SUM(AR193*$E193*$F193*$H193*$J193*$AS$11)</f>
        <v>0</v>
      </c>
      <c r="AT193" s="77"/>
      <c r="AU193" s="43">
        <f>SUM(AT193*$E193*$F193*$H193*$J193*$AU$11)</f>
        <v>0</v>
      </c>
      <c r="AV193" s="77"/>
      <c r="AW193" s="43">
        <f>SUM(AV193*$E193*$F193*$H193*$J193*$AW$11)</f>
        <v>0</v>
      </c>
      <c r="AX193" s="77"/>
      <c r="AY193" s="43">
        <f>SUM(AX193*$E193*$F193*$H193*$J193*$AY$11)</f>
        <v>0</v>
      </c>
      <c r="AZ193" s="45"/>
      <c r="BA193" s="43">
        <f>SUM(AZ193*$E193*$F193*$H193*$J193*$BA$11)</f>
        <v>0</v>
      </c>
      <c r="BB193" s="77"/>
      <c r="BC193" s="43">
        <f>SUM(BB193*$E193*$F193*$H193*$J193*$BC$11)</f>
        <v>0</v>
      </c>
      <c r="BD193" s="77"/>
      <c r="BE193" s="43">
        <f>SUM(BD193*$E193*$F193*$H193*$J193*$BE$11)</f>
        <v>0</v>
      </c>
      <c r="BF193" s="77"/>
      <c r="BG193" s="43">
        <f>SUM(BF193*$E193*$F193*$H193*$J193*$BG$11)</f>
        <v>0</v>
      </c>
      <c r="BH193" s="77"/>
      <c r="BI193" s="43">
        <f>SUM(BH193*$E193*$F193*$H193*$J193*$BI$11)</f>
        <v>0</v>
      </c>
      <c r="BJ193" s="77"/>
      <c r="BK193" s="43">
        <f>SUM(BJ193*$E193*$F193*$H193*$J193*$BK$11)</f>
        <v>0</v>
      </c>
      <c r="BL193" s="45"/>
      <c r="BM193" s="43">
        <f>SUM(BL193*$E193*$F193*$H193*$J193*$BM$11)</f>
        <v>0</v>
      </c>
      <c r="BN193" s="77"/>
      <c r="BO193" s="43">
        <f>BN193*$E193*$F193*$H193*$K193*$BO$11</f>
        <v>0</v>
      </c>
      <c r="BP193" s="77"/>
      <c r="BQ193" s="43">
        <f>BP193*$E193*$F193*$H193*$K193*$BQ$11</f>
        <v>0</v>
      </c>
      <c r="BR193" s="88">
        <v>100</v>
      </c>
      <c r="BS193" s="43">
        <f>BR193*$E193*$F193*$H193*$K193*$BS$11</f>
        <v>18804589.439999998</v>
      </c>
      <c r="BT193" s="77"/>
      <c r="BU193" s="43">
        <f>BT193*$E193*$F193*$H193*$K193*$BU$11</f>
        <v>0</v>
      </c>
      <c r="BV193" s="77">
        <v>55</v>
      </c>
      <c r="BW193" s="43">
        <f>BV193*$E193*$F193*$H193*$K193*$BW$11</f>
        <v>10342524.191999998</v>
      </c>
      <c r="BX193" s="89"/>
      <c r="BY193" s="43">
        <f>BX193*$E193*$F193*$H193*$K193*$BY$11</f>
        <v>0</v>
      </c>
      <c r="BZ193" s="81">
        <v>0</v>
      </c>
      <c r="CA193" s="81">
        <v>0</v>
      </c>
      <c r="CB193" s="77"/>
      <c r="CC193" s="43">
        <f>CB193*$E193*$F193*$H193*$K193*$CC$11</f>
        <v>0</v>
      </c>
      <c r="CD193" s="77"/>
      <c r="CE193" s="43">
        <f>CD193*$E193*$F193*$H193*$K193*$CE$11</f>
        <v>0</v>
      </c>
      <c r="CF193" s="77"/>
      <c r="CG193" s="43">
        <f>CF193*$E193*$F193*$H193*$K193*$CG$11</f>
        <v>0</v>
      </c>
      <c r="CH193" s="77"/>
      <c r="CI193" s="43">
        <f>CH193*$E193*$F193*$H193*$K193*$CI$11</f>
        <v>0</v>
      </c>
      <c r="CJ193" s="79">
        <v>0</v>
      </c>
      <c r="CK193" s="79">
        <v>0</v>
      </c>
      <c r="CL193" s="77"/>
      <c r="CM193" s="43">
        <f>CL193*$E193*$F193*$H193*$K193*$CM$11</f>
        <v>0</v>
      </c>
      <c r="CN193" s="77"/>
      <c r="CO193" s="43">
        <f>CN193*$E193*$F193*$H193*$K193*$CO$11</f>
        <v>0</v>
      </c>
      <c r="CP193" s="45"/>
      <c r="CQ193" s="43">
        <f>CP193*$E193*$F193*$H193*$K193*$CQ$11</f>
        <v>0</v>
      </c>
      <c r="CR193" s="45"/>
      <c r="CS193" s="43">
        <f>CR193*$E193*$F193*$H193*$K193*$CS$11</f>
        <v>0</v>
      </c>
      <c r="CT193" s="77"/>
      <c r="CU193" s="43">
        <f>CT193*$E193*$F193*$H193*$K193*$CU$11</f>
        <v>0</v>
      </c>
      <c r="CV193" s="77"/>
      <c r="CW193" s="43">
        <f>CV193*$E193*$F193*$H193*$L193*$CW$11</f>
        <v>0</v>
      </c>
      <c r="CX193" s="77">
        <v>2</v>
      </c>
      <c r="CY193" s="43">
        <f>CX193*$E193*$F193*$H193*$M193*$CY$11</f>
        <v>575330.89119999995</v>
      </c>
      <c r="CZ193" s="44"/>
      <c r="DA193" s="43">
        <f>CZ193*E193*F193*H193</f>
        <v>0</v>
      </c>
      <c r="DB193" s="44"/>
      <c r="DC193" s="43"/>
      <c r="DD193" s="49">
        <f t="shared" si="396"/>
        <v>257</v>
      </c>
      <c r="DE193" s="49">
        <f t="shared" si="396"/>
        <v>45392935.723200001</v>
      </c>
    </row>
    <row r="194" spans="1:109" ht="30" hidden="1" x14ac:dyDescent="0.25">
      <c r="A194" s="23"/>
      <c r="B194" s="23">
        <v>137</v>
      </c>
      <c r="C194" s="108" t="s">
        <v>435</v>
      </c>
      <c r="D194" s="65" t="s">
        <v>436</v>
      </c>
      <c r="E194" s="38">
        <v>13520</v>
      </c>
      <c r="F194" s="76">
        <v>7.4</v>
      </c>
      <c r="G194" s="76"/>
      <c r="H194" s="40">
        <v>1</v>
      </c>
      <c r="I194" s="41"/>
      <c r="J194" s="38">
        <v>1.4</v>
      </c>
      <c r="K194" s="38">
        <v>1.68</v>
      </c>
      <c r="L194" s="38">
        <v>2.23</v>
      </c>
      <c r="M194" s="42">
        <v>2.57</v>
      </c>
      <c r="N194" s="77"/>
      <c r="O194" s="43">
        <f>SUM(N194*$E194*$F194*$H194*$J194*$O$11)</f>
        <v>0</v>
      </c>
      <c r="P194" s="77"/>
      <c r="Q194" s="43">
        <f>SUM(P194*$E194*$F194*$H194*$J194*$Q$11)</f>
        <v>0</v>
      </c>
      <c r="R194" s="77"/>
      <c r="S194" s="44">
        <f t="shared" si="393"/>
        <v>0</v>
      </c>
      <c r="T194" s="77"/>
      <c r="U194" s="43">
        <f t="shared" si="394"/>
        <v>0</v>
      </c>
      <c r="V194" s="77"/>
      <c r="W194" s="43">
        <f>SUM(V194*$E194*$F194*$H194*$J194*$W$11)</f>
        <v>0</v>
      </c>
      <c r="X194" s="45"/>
      <c r="Y194" s="44">
        <f>SUM(X194*$E194*$F194*$H194*$J194*$Y$11)</f>
        <v>0</v>
      </c>
      <c r="Z194" s="78"/>
      <c r="AA194" s="43">
        <f>SUM(Z194*$E194*$F194*$H194*$J194*$AA$11)</f>
        <v>0</v>
      </c>
      <c r="AB194" s="77"/>
      <c r="AC194" s="43">
        <f>SUM(AB194*$E194*$F194*$H194*$J194*$AC$11)</f>
        <v>0</v>
      </c>
      <c r="AD194" s="77"/>
      <c r="AE194" s="43">
        <f>SUM(AD194*$E194*$F194*$H194*$J194*$AE$11)</f>
        <v>0</v>
      </c>
      <c r="AF194" s="79">
        <v>0</v>
      </c>
      <c r="AG194" s="79">
        <v>0</v>
      </c>
      <c r="AH194" s="77"/>
      <c r="AI194" s="43">
        <f>SUM(AH194*$E194*$F194*$H194*$J194*$AI$11)</f>
        <v>0</v>
      </c>
      <c r="AJ194" s="77"/>
      <c r="AK194" s="43">
        <f t="shared" si="395"/>
        <v>0</v>
      </c>
      <c r="AL194" s="77"/>
      <c r="AM194" s="43">
        <f>AL194*$E194*$F194*$H194*$K194*$AM$11</f>
        <v>0</v>
      </c>
      <c r="AN194" s="78"/>
      <c r="AO194" s="43">
        <f>SUM(AN194*$E194*$F194*$H194*$J194*$AO$11)</f>
        <v>0</v>
      </c>
      <c r="AP194" s="77"/>
      <c r="AQ194" s="44">
        <f>SUM(AP194*$E194*$F194*$H194*$J194*$AQ$11)</f>
        <v>0</v>
      </c>
      <c r="AR194" s="77"/>
      <c r="AS194" s="43">
        <f>SUM(AR194*$E194*$F194*$H194*$J194*$AS$11)</f>
        <v>0</v>
      </c>
      <c r="AT194" s="77"/>
      <c r="AU194" s="43">
        <f>SUM(AT194*$E194*$F194*$H194*$J194*$AU$11)</f>
        <v>0</v>
      </c>
      <c r="AV194" s="77"/>
      <c r="AW194" s="43">
        <f>SUM(AV194*$E194*$F194*$H194*$J194*$AW$11)</f>
        <v>0</v>
      </c>
      <c r="AX194" s="77"/>
      <c r="AY194" s="43">
        <f>SUM(AX194*$E194*$F194*$H194*$J194*$AY$11)</f>
        <v>0</v>
      </c>
      <c r="AZ194" s="45"/>
      <c r="BA194" s="43">
        <f>SUM(AZ194*$E194*$F194*$H194*$J194*$BA$11)</f>
        <v>0</v>
      </c>
      <c r="BB194" s="77"/>
      <c r="BC194" s="43">
        <f>SUM(BB194*$E194*$F194*$H194*$J194*$BC$11)</f>
        <v>0</v>
      </c>
      <c r="BD194" s="77"/>
      <c r="BE194" s="43">
        <f>SUM(BD194*$E194*$F194*$H194*$J194*$BE$11)</f>
        <v>0</v>
      </c>
      <c r="BF194" s="77"/>
      <c r="BG194" s="43">
        <f>SUM(BF194*$E194*$F194*$H194*$J194*$BG$11)</f>
        <v>0</v>
      </c>
      <c r="BH194" s="77"/>
      <c r="BI194" s="43">
        <f>SUM(BH194*$E194*$F194*$H194*$J194*$BI$11)</f>
        <v>0</v>
      </c>
      <c r="BJ194" s="77"/>
      <c r="BK194" s="43">
        <f>SUM(BJ194*$E194*$F194*$H194*$J194*$BK$11)</f>
        <v>0</v>
      </c>
      <c r="BL194" s="45"/>
      <c r="BM194" s="43">
        <f>SUM(BL194*$E194*$F194*$H194*$J194*$BM$11)</f>
        <v>0</v>
      </c>
      <c r="BN194" s="77"/>
      <c r="BO194" s="43">
        <f>BN194*$E194*$F194*$H194*$K194*$BO$11</f>
        <v>0</v>
      </c>
      <c r="BP194" s="77"/>
      <c r="BQ194" s="43">
        <f>BP194*$E194*$F194*$H194*$K194*$BQ$11</f>
        <v>0</v>
      </c>
      <c r="BR194" s="88"/>
      <c r="BS194" s="43">
        <f>BR194*$E194*$F194*$H194*$K194*$BS$11</f>
        <v>0</v>
      </c>
      <c r="BT194" s="77"/>
      <c r="BU194" s="43">
        <f>BT194*$E194*$F194*$H194*$K194*$BU$11</f>
        <v>0</v>
      </c>
      <c r="BV194" s="77"/>
      <c r="BW194" s="43">
        <f>BV194*$E194*$F194*$H194*$K194*$BW$11</f>
        <v>0</v>
      </c>
      <c r="BX194" s="89"/>
      <c r="BY194" s="43">
        <f>BX194*$E194*$F194*$H194*$K194*$BY$11</f>
        <v>0</v>
      </c>
      <c r="BZ194" s="81">
        <v>0</v>
      </c>
      <c r="CA194" s="81">
        <v>0</v>
      </c>
      <c r="CB194" s="77"/>
      <c r="CC194" s="43">
        <f>CB194*$E194*$F194*$H194*$K194*$CC$11</f>
        <v>0</v>
      </c>
      <c r="CD194" s="77"/>
      <c r="CE194" s="43">
        <f>CD194*$E194*$F194*$H194*$K194*$CE$11</f>
        <v>0</v>
      </c>
      <c r="CF194" s="77"/>
      <c r="CG194" s="43">
        <f>CF194*$E194*$F194*$H194*$K194*$CG$11</f>
        <v>0</v>
      </c>
      <c r="CH194" s="77"/>
      <c r="CI194" s="43">
        <f>CH194*$E194*$F194*$H194*$K194*$CI$11</f>
        <v>0</v>
      </c>
      <c r="CJ194" s="79">
        <v>0</v>
      </c>
      <c r="CK194" s="79">
        <v>0</v>
      </c>
      <c r="CL194" s="77"/>
      <c r="CM194" s="43">
        <f>CL194*$E194*$F194*$H194*$K194*$CM$11</f>
        <v>0</v>
      </c>
      <c r="CN194" s="77"/>
      <c r="CO194" s="43">
        <f>CN194*$E194*$F194*$H194*$K194*$CO$11</f>
        <v>0</v>
      </c>
      <c r="CP194" s="45"/>
      <c r="CQ194" s="43">
        <f>CP194*$E194*$F194*$H194*$K194*$CQ$11</f>
        <v>0</v>
      </c>
      <c r="CR194" s="45"/>
      <c r="CS194" s="43">
        <f>CR194*$E194*$F194*$H194*$K194*$CS$11</f>
        <v>0</v>
      </c>
      <c r="CT194" s="77"/>
      <c r="CU194" s="43">
        <f>CT194*$E194*$F194*$H194*$K194*$CU$11</f>
        <v>0</v>
      </c>
      <c r="CV194" s="77"/>
      <c r="CW194" s="43">
        <f>CV194*$E194*$F194*$H194*$L194*$CW$11</f>
        <v>0</v>
      </c>
      <c r="CX194" s="77"/>
      <c r="CY194" s="43">
        <f>CX194*$E194*$F194*$H194*$M194*$CY$11</f>
        <v>0</v>
      </c>
      <c r="CZ194" s="44"/>
      <c r="DA194" s="43">
        <f>CZ194*E194*F194*H194</f>
        <v>0</v>
      </c>
      <c r="DB194" s="44"/>
      <c r="DC194" s="43"/>
      <c r="DD194" s="49">
        <f t="shared" si="396"/>
        <v>0</v>
      </c>
      <c r="DE194" s="49">
        <f t="shared" si="396"/>
        <v>0</v>
      </c>
    </row>
    <row r="195" spans="1:109" ht="45" x14ac:dyDescent="0.25">
      <c r="A195" s="23"/>
      <c r="B195" s="23">
        <v>138</v>
      </c>
      <c r="C195" s="108" t="s">
        <v>437</v>
      </c>
      <c r="D195" s="71" t="s">
        <v>438</v>
      </c>
      <c r="E195" s="38">
        <v>13520</v>
      </c>
      <c r="F195" s="39">
        <v>0.4</v>
      </c>
      <c r="G195" s="39"/>
      <c r="H195" s="83">
        <v>1</v>
      </c>
      <c r="I195" s="84"/>
      <c r="J195" s="105">
        <v>1.4</v>
      </c>
      <c r="K195" s="105">
        <v>1.68</v>
      </c>
      <c r="L195" s="105">
        <v>2.23</v>
      </c>
      <c r="M195" s="106">
        <v>2.57</v>
      </c>
      <c r="N195" s="77"/>
      <c r="O195" s="79"/>
      <c r="P195" s="45"/>
      <c r="Q195" s="79"/>
      <c r="R195" s="45">
        <v>100</v>
      </c>
      <c r="S195" s="44">
        <f t="shared" si="393"/>
        <v>757120</v>
      </c>
      <c r="T195" s="44">
        <v>6</v>
      </c>
      <c r="U195" s="43">
        <f t="shared" si="394"/>
        <v>45427.199999999997</v>
      </c>
      <c r="V195" s="45"/>
      <c r="W195" s="79"/>
      <c r="X195" s="45"/>
      <c r="Y195" s="87"/>
      <c r="Z195" s="78"/>
      <c r="AA195" s="79"/>
      <c r="AB195" s="45"/>
      <c r="AC195" s="79"/>
      <c r="AD195" s="45"/>
      <c r="AE195" s="79"/>
      <c r="AF195" s="79">
        <v>0</v>
      </c>
      <c r="AG195" s="79">
        <v>0</v>
      </c>
      <c r="AH195" s="45"/>
      <c r="AI195" s="79"/>
      <c r="AJ195" s="45">
        <v>2</v>
      </c>
      <c r="AK195" s="43">
        <f t="shared" si="395"/>
        <v>18170.88</v>
      </c>
      <c r="AL195" s="45"/>
      <c r="AM195" s="79"/>
      <c r="AN195" s="78"/>
      <c r="AO195" s="79"/>
      <c r="AP195" s="45"/>
      <c r="AQ195" s="87"/>
      <c r="AR195" s="45"/>
      <c r="AS195" s="79"/>
      <c r="AT195" s="45"/>
      <c r="AU195" s="79"/>
      <c r="AV195" s="45"/>
      <c r="AW195" s="79"/>
      <c r="AX195" s="45"/>
      <c r="AY195" s="79"/>
      <c r="AZ195" s="45"/>
      <c r="BA195" s="79"/>
      <c r="BB195" s="77"/>
      <c r="BC195" s="79"/>
      <c r="BD195" s="45"/>
      <c r="BE195" s="79"/>
      <c r="BF195" s="45"/>
      <c r="BG195" s="79"/>
      <c r="BH195" s="45"/>
      <c r="BI195" s="79"/>
      <c r="BJ195" s="77"/>
      <c r="BK195" s="79"/>
      <c r="BL195" s="45"/>
      <c r="BM195" s="79"/>
      <c r="BN195" s="77"/>
      <c r="BO195" s="79"/>
      <c r="BP195" s="45"/>
      <c r="BQ195" s="79"/>
      <c r="BR195" s="86"/>
      <c r="BS195" s="79"/>
      <c r="BT195" s="85"/>
      <c r="BU195" s="79"/>
      <c r="BV195" s="45"/>
      <c r="BW195" s="79"/>
      <c r="BX195" s="72"/>
      <c r="BY195" s="79"/>
      <c r="BZ195" s="81">
        <v>0</v>
      </c>
      <c r="CA195" s="81">
        <v>0</v>
      </c>
      <c r="CB195" s="45"/>
      <c r="CC195" s="79"/>
      <c r="CD195" s="85"/>
      <c r="CE195" s="79"/>
      <c r="CF195" s="85"/>
      <c r="CG195" s="79"/>
      <c r="CH195" s="45"/>
      <c r="CI195" s="79"/>
      <c r="CJ195" s="79">
        <v>0</v>
      </c>
      <c r="CK195" s="79">
        <v>0</v>
      </c>
      <c r="CL195" s="45"/>
      <c r="CM195" s="79"/>
      <c r="CN195" s="45"/>
      <c r="CO195" s="79"/>
      <c r="CP195" s="45"/>
      <c r="CQ195" s="79"/>
      <c r="CR195" s="45"/>
      <c r="CS195" s="79"/>
      <c r="CT195" s="45"/>
      <c r="CU195" s="79"/>
      <c r="CV195" s="45"/>
      <c r="CW195" s="79"/>
      <c r="CX195" s="85"/>
      <c r="CY195" s="79"/>
      <c r="CZ195" s="44"/>
      <c r="DA195" s="79"/>
      <c r="DB195" s="44"/>
      <c r="DC195" s="79"/>
      <c r="DD195" s="49">
        <f t="shared" si="396"/>
        <v>108</v>
      </c>
      <c r="DE195" s="49">
        <f t="shared" si="396"/>
        <v>820718.07999999996</v>
      </c>
    </row>
    <row r="196" spans="1:109" ht="15.75" hidden="1" x14ac:dyDescent="0.25">
      <c r="A196" s="23">
        <v>37</v>
      </c>
      <c r="B196" s="23"/>
      <c r="C196" s="64"/>
      <c r="D196" s="177" t="s">
        <v>439</v>
      </c>
      <c r="E196" s="38">
        <v>13520</v>
      </c>
      <c r="F196" s="185">
        <v>1.71</v>
      </c>
      <c r="G196" s="185"/>
      <c r="H196" s="26">
        <v>1</v>
      </c>
      <c r="I196" s="75"/>
      <c r="J196" s="38">
        <v>1.4</v>
      </c>
      <c r="K196" s="38">
        <v>1.68</v>
      </c>
      <c r="L196" s="38">
        <v>2.23</v>
      </c>
      <c r="M196" s="42">
        <v>2.57</v>
      </c>
      <c r="N196" s="207">
        <f>SUM(N197:N208)</f>
        <v>0</v>
      </c>
      <c r="O196" s="207">
        <f t="shared" ref="O196:CD196" si="397">SUM(O197:O208)</f>
        <v>0</v>
      </c>
      <c r="P196" s="207">
        <f t="shared" si="397"/>
        <v>0</v>
      </c>
      <c r="Q196" s="207">
        <f t="shared" si="397"/>
        <v>0</v>
      </c>
      <c r="R196" s="207">
        <f>SUM(R197:R206)</f>
        <v>0</v>
      </c>
      <c r="S196" s="207">
        <f t="shared" ref="S196:T196" si="398">SUM(S197:S208)</f>
        <v>0</v>
      </c>
      <c r="T196" s="207">
        <f t="shared" si="398"/>
        <v>0</v>
      </c>
      <c r="U196" s="207">
        <f t="shared" si="397"/>
        <v>0</v>
      </c>
      <c r="V196" s="207">
        <f t="shared" si="397"/>
        <v>0</v>
      </c>
      <c r="W196" s="207">
        <f t="shared" si="397"/>
        <v>0</v>
      </c>
      <c r="X196" s="207">
        <f t="shared" si="397"/>
        <v>0</v>
      </c>
      <c r="Y196" s="207">
        <f t="shared" si="397"/>
        <v>0</v>
      </c>
      <c r="Z196" s="207">
        <f t="shared" si="397"/>
        <v>0</v>
      </c>
      <c r="AA196" s="207">
        <f t="shared" si="397"/>
        <v>0</v>
      </c>
      <c r="AB196" s="207">
        <f t="shared" si="397"/>
        <v>0</v>
      </c>
      <c r="AC196" s="207">
        <f t="shared" si="397"/>
        <v>0</v>
      </c>
      <c r="AD196" s="207">
        <f t="shared" si="397"/>
        <v>0</v>
      </c>
      <c r="AE196" s="207">
        <f t="shared" si="397"/>
        <v>0</v>
      </c>
      <c r="AF196" s="207">
        <v>0</v>
      </c>
      <c r="AG196" s="207">
        <v>0</v>
      </c>
      <c r="AH196" s="207">
        <f t="shared" si="397"/>
        <v>0</v>
      </c>
      <c r="AI196" s="207">
        <f t="shared" si="397"/>
        <v>0</v>
      </c>
      <c r="AJ196" s="207">
        <f t="shared" si="397"/>
        <v>0</v>
      </c>
      <c r="AK196" s="207">
        <f t="shared" si="397"/>
        <v>0</v>
      </c>
      <c r="AL196" s="207">
        <f t="shared" si="397"/>
        <v>0</v>
      </c>
      <c r="AM196" s="207">
        <f t="shared" si="397"/>
        <v>0</v>
      </c>
      <c r="AN196" s="207">
        <f t="shared" si="397"/>
        <v>0</v>
      </c>
      <c r="AO196" s="207">
        <f t="shared" si="397"/>
        <v>0</v>
      </c>
      <c r="AP196" s="207">
        <f t="shared" si="397"/>
        <v>0</v>
      </c>
      <c r="AQ196" s="207">
        <f t="shared" si="397"/>
        <v>0</v>
      </c>
      <c r="AR196" s="207">
        <f t="shared" si="397"/>
        <v>0</v>
      </c>
      <c r="AS196" s="207">
        <f t="shared" si="397"/>
        <v>0</v>
      </c>
      <c r="AT196" s="207">
        <f t="shared" si="397"/>
        <v>0</v>
      </c>
      <c r="AU196" s="207">
        <f t="shared" si="397"/>
        <v>0</v>
      </c>
      <c r="AV196" s="207">
        <f t="shared" si="397"/>
        <v>0</v>
      </c>
      <c r="AW196" s="207">
        <f t="shared" si="397"/>
        <v>0</v>
      </c>
      <c r="AX196" s="207">
        <f t="shared" si="397"/>
        <v>360</v>
      </c>
      <c r="AY196" s="207">
        <f t="shared" si="397"/>
        <v>9748487.8399999999</v>
      </c>
      <c r="AZ196" s="207">
        <f t="shared" si="397"/>
        <v>0</v>
      </c>
      <c r="BA196" s="207">
        <f t="shared" si="397"/>
        <v>0</v>
      </c>
      <c r="BB196" s="207">
        <f t="shared" si="397"/>
        <v>0</v>
      </c>
      <c r="BC196" s="207">
        <f t="shared" si="397"/>
        <v>0</v>
      </c>
      <c r="BD196" s="207">
        <f t="shared" si="397"/>
        <v>0</v>
      </c>
      <c r="BE196" s="207">
        <f t="shared" si="397"/>
        <v>0</v>
      </c>
      <c r="BF196" s="207">
        <f t="shared" si="397"/>
        <v>0</v>
      </c>
      <c r="BG196" s="207">
        <f t="shared" si="397"/>
        <v>0</v>
      </c>
      <c r="BH196" s="207">
        <f t="shared" si="397"/>
        <v>0</v>
      </c>
      <c r="BI196" s="207">
        <f t="shared" si="397"/>
        <v>0</v>
      </c>
      <c r="BJ196" s="207">
        <f t="shared" si="397"/>
        <v>0</v>
      </c>
      <c r="BK196" s="207">
        <f t="shared" si="397"/>
        <v>0</v>
      </c>
      <c r="BL196" s="207">
        <f t="shared" si="397"/>
        <v>0</v>
      </c>
      <c r="BM196" s="207">
        <f t="shared" si="397"/>
        <v>0</v>
      </c>
      <c r="BN196" s="207">
        <f t="shared" si="397"/>
        <v>0</v>
      </c>
      <c r="BO196" s="207">
        <f t="shared" si="397"/>
        <v>0</v>
      </c>
      <c r="BP196" s="207">
        <f t="shared" si="397"/>
        <v>0</v>
      </c>
      <c r="BQ196" s="207">
        <f t="shared" si="397"/>
        <v>0</v>
      </c>
      <c r="BR196" s="207">
        <f t="shared" si="397"/>
        <v>0</v>
      </c>
      <c r="BS196" s="207">
        <f t="shared" si="397"/>
        <v>0</v>
      </c>
      <c r="BT196" s="207">
        <f t="shared" si="397"/>
        <v>0</v>
      </c>
      <c r="BU196" s="207">
        <f t="shared" si="397"/>
        <v>0</v>
      </c>
      <c r="BV196" s="207">
        <f t="shared" si="397"/>
        <v>0</v>
      </c>
      <c r="BW196" s="207">
        <f t="shared" si="397"/>
        <v>0</v>
      </c>
      <c r="BX196" s="208">
        <f t="shared" si="397"/>
        <v>0</v>
      </c>
      <c r="BY196" s="207">
        <f t="shared" si="397"/>
        <v>0</v>
      </c>
      <c r="BZ196" s="101">
        <v>0</v>
      </c>
      <c r="CA196" s="101">
        <v>0</v>
      </c>
      <c r="CB196" s="207">
        <f t="shared" si="397"/>
        <v>0</v>
      </c>
      <c r="CC196" s="207">
        <f t="shared" si="397"/>
        <v>0</v>
      </c>
      <c r="CD196" s="207">
        <f t="shared" si="397"/>
        <v>20</v>
      </c>
      <c r="CE196" s="207">
        <f t="shared" ref="CE196:DE196" si="399">SUM(CE197:CE208)</f>
        <v>758634.24</v>
      </c>
      <c r="CF196" s="207">
        <f t="shared" si="399"/>
        <v>0</v>
      </c>
      <c r="CG196" s="207">
        <f t="shared" si="399"/>
        <v>0</v>
      </c>
      <c r="CH196" s="207">
        <f t="shared" si="399"/>
        <v>0</v>
      </c>
      <c r="CI196" s="207">
        <f t="shared" si="399"/>
        <v>0</v>
      </c>
      <c r="CJ196" s="207">
        <v>0</v>
      </c>
      <c r="CK196" s="207">
        <v>0</v>
      </c>
      <c r="CL196" s="207">
        <f t="shared" si="399"/>
        <v>0</v>
      </c>
      <c r="CM196" s="207">
        <f t="shared" si="399"/>
        <v>0</v>
      </c>
      <c r="CN196" s="207">
        <f t="shared" si="399"/>
        <v>0</v>
      </c>
      <c r="CO196" s="207">
        <f t="shared" si="399"/>
        <v>0</v>
      </c>
      <c r="CP196" s="207">
        <f t="shared" si="399"/>
        <v>0</v>
      </c>
      <c r="CQ196" s="207">
        <f t="shared" si="399"/>
        <v>0</v>
      </c>
      <c r="CR196" s="207">
        <f t="shared" si="399"/>
        <v>0</v>
      </c>
      <c r="CS196" s="207">
        <f t="shared" si="399"/>
        <v>0</v>
      </c>
      <c r="CT196" s="207">
        <f t="shared" si="399"/>
        <v>0</v>
      </c>
      <c r="CU196" s="207">
        <f t="shared" si="399"/>
        <v>0</v>
      </c>
      <c r="CV196" s="207">
        <f t="shared" si="399"/>
        <v>0</v>
      </c>
      <c r="CW196" s="207">
        <f t="shared" si="399"/>
        <v>0</v>
      </c>
      <c r="CX196" s="207">
        <f t="shared" si="399"/>
        <v>0</v>
      </c>
      <c r="CY196" s="207">
        <f t="shared" si="399"/>
        <v>0</v>
      </c>
      <c r="CZ196" s="207">
        <f t="shared" si="399"/>
        <v>0</v>
      </c>
      <c r="DA196" s="207">
        <f t="shared" si="399"/>
        <v>0</v>
      </c>
      <c r="DB196" s="207">
        <f t="shared" si="399"/>
        <v>0</v>
      </c>
      <c r="DC196" s="207">
        <f t="shared" si="399"/>
        <v>0</v>
      </c>
      <c r="DD196" s="207">
        <f t="shared" si="399"/>
        <v>380</v>
      </c>
      <c r="DE196" s="207">
        <f t="shared" si="399"/>
        <v>10507122.08</v>
      </c>
    </row>
    <row r="197" spans="1:109" ht="60" hidden="1" x14ac:dyDescent="0.25">
      <c r="A197" s="23"/>
      <c r="B197" s="23">
        <v>139</v>
      </c>
      <c r="C197" s="108" t="s">
        <v>440</v>
      </c>
      <c r="D197" s="65" t="s">
        <v>441</v>
      </c>
      <c r="E197" s="38">
        <v>13520</v>
      </c>
      <c r="F197" s="39">
        <v>1.61</v>
      </c>
      <c r="G197" s="39"/>
      <c r="H197" s="40">
        <v>1</v>
      </c>
      <c r="I197" s="41"/>
      <c r="J197" s="38">
        <v>1.4</v>
      </c>
      <c r="K197" s="38">
        <v>1.68</v>
      </c>
      <c r="L197" s="38">
        <v>2.23</v>
      </c>
      <c r="M197" s="42">
        <v>2.57</v>
      </c>
      <c r="N197" s="77"/>
      <c r="O197" s="43">
        <f>SUM(N197*$E197*$F197*$H197*$J197*$O$11)</f>
        <v>0</v>
      </c>
      <c r="P197" s="45"/>
      <c r="Q197" s="43">
        <f>SUM(P197*$E197*$F197*$H197*$J197*$Q$11)</f>
        <v>0</v>
      </c>
      <c r="R197" s="45"/>
      <c r="S197" s="44">
        <f>SUM(R197*$E197*$F197*$H197*$J197*$S$11)</f>
        <v>0</v>
      </c>
      <c r="T197" s="45"/>
      <c r="U197" s="43">
        <f>SUM(T197*$E197*$F197*$H197*$J197*$U$11)</f>
        <v>0</v>
      </c>
      <c r="V197" s="45"/>
      <c r="W197" s="43">
        <f>SUM(V197*$E197*$F197*$H197*$J197*$W$11)</f>
        <v>0</v>
      </c>
      <c r="X197" s="45"/>
      <c r="Y197" s="44">
        <f>SUM(X197*$E197*$F197*$H197*$J197*$Y$11)</f>
        <v>0</v>
      </c>
      <c r="Z197" s="78"/>
      <c r="AA197" s="43">
        <f>SUM(Z197*$E197*$F197*$H197*$J197*$AA$11)</f>
        <v>0</v>
      </c>
      <c r="AB197" s="45"/>
      <c r="AC197" s="43">
        <f>SUM(AB197*$E197*$F197*$H197*$J197*$AC$11)</f>
        <v>0</v>
      </c>
      <c r="AD197" s="45"/>
      <c r="AE197" s="43">
        <f>SUM(AD197*$E197*$F197*$H197*$J197*$AE$11)</f>
        <v>0</v>
      </c>
      <c r="AF197" s="43">
        <v>0</v>
      </c>
      <c r="AG197" s="43">
        <v>0</v>
      </c>
      <c r="AH197" s="45"/>
      <c r="AI197" s="43">
        <f>SUM(AH197*$E197*$F197*$H197*$J197*$AI$11)</f>
        <v>0</v>
      </c>
      <c r="AJ197" s="45"/>
      <c r="AK197" s="43">
        <f>AJ197*$E197*$F197*$H197*$K197*$AK$11</f>
        <v>0</v>
      </c>
      <c r="AL197" s="45"/>
      <c r="AM197" s="43">
        <f>AL197*$E197*$F197*$H197*$K197*$AM$11</f>
        <v>0</v>
      </c>
      <c r="AN197" s="78"/>
      <c r="AO197" s="43">
        <f>SUM(AN197*$E197*$F197*$H197*$J197*$AO$11)</f>
        <v>0</v>
      </c>
      <c r="AP197" s="45"/>
      <c r="AQ197" s="44">
        <f>SUM(AP197*$E197*$F197*$H197*$J197*$AQ$11)</f>
        <v>0</v>
      </c>
      <c r="AR197" s="45"/>
      <c r="AS197" s="43">
        <f>SUM(AR197*$E197*$F197*$H197*$J197*$AS$11)</f>
        <v>0</v>
      </c>
      <c r="AT197" s="45"/>
      <c r="AU197" s="43">
        <f>SUM(AT197*$E197*$F197*$H197*$J197*$AU$11)</f>
        <v>0</v>
      </c>
      <c r="AV197" s="45"/>
      <c r="AW197" s="43">
        <f>SUM(AV197*$E197*$F197*$H197*$J197*$AW$11)</f>
        <v>0</v>
      </c>
      <c r="AX197" s="45">
        <v>5</v>
      </c>
      <c r="AY197" s="43">
        <f t="shared" ref="AY197:AY208" si="400">SUM(AX197*$E197*$F197*$H197*$J197*$AY$11)</f>
        <v>152370.4</v>
      </c>
      <c r="AZ197" s="45"/>
      <c r="BA197" s="43">
        <f>SUM(AZ197*$E197*$F197*$H197*$J197*$BA$11)</f>
        <v>0</v>
      </c>
      <c r="BB197" s="45"/>
      <c r="BC197" s="43">
        <f>SUM(BB197*$E197*$F197*$H197*$J197*$BC$11)</f>
        <v>0</v>
      </c>
      <c r="BD197" s="45"/>
      <c r="BE197" s="43">
        <f>SUM(BD197*$E197*$F197*$H197*$J197*$BE$11)</f>
        <v>0</v>
      </c>
      <c r="BF197" s="45"/>
      <c r="BG197" s="43">
        <f>SUM(BF197*$E197*$F197*$H197*$J197*$BG$11)</f>
        <v>0</v>
      </c>
      <c r="BH197" s="45"/>
      <c r="BI197" s="43">
        <f>SUM(BH197*$E197*$F197*$H197*$J197*$BI$11)</f>
        <v>0</v>
      </c>
      <c r="BJ197" s="45"/>
      <c r="BK197" s="43">
        <f>SUM(BJ197*$E197*$F197*$H197*$J197*$BK$11)</f>
        <v>0</v>
      </c>
      <c r="BL197" s="45"/>
      <c r="BM197" s="43">
        <f>SUM(BL197*$E197*$F197*$H197*$J197*$BM$11)</f>
        <v>0</v>
      </c>
      <c r="BN197" s="45"/>
      <c r="BO197" s="43">
        <f>BN197*$E197*$F197*$H197*$K197*$BO$11</f>
        <v>0</v>
      </c>
      <c r="BP197" s="45"/>
      <c r="BQ197" s="43">
        <f>BP197*$E197*$F197*$H197*$K197*$BQ$11</f>
        <v>0</v>
      </c>
      <c r="BR197" s="86"/>
      <c r="BS197" s="43">
        <f>BR197*$E197*$F197*$H197*$K197*$BS$11</f>
        <v>0</v>
      </c>
      <c r="BT197" s="45"/>
      <c r="BU197" s="43">
        <f>BT197*$E197*$F197*$H197*$K197*$BU$11</f>
        <v>0</v>
      </c>
      <c r="BV197" s="45"/>
      <c r="BW197" s="43">
        <f>BV197*$E197*$F197*$H197*$K197*$BW$11</f>
        <v>0</v>
      </c>
      <c r="BX197" s="72"/>
      <c r="BY197" s="43">
        <f>BX197*$E197*$F197*$H197*$K197*$BY$11</f>
        <v>0</v>
      </c>
      <c r="BZ197" s="47">
        <v>0</v>
      </c>
      <c r="CA197" s="47">
        <v>0</v>
      </c>
      <c r="CB197" s="45"/>
      <c r="CC197" s="43">
        <f>CB197*$E197*$F197*$H197*$K197*$CC$11</f>
        <v>0</v>
      </c>
      <c r="CD197" s="45"/>
      <c r="CE197" s="43">
        <f>CD197*$E197*$F197*$H197*$K197*$CE$11</f>
        <v>0</v>
      </c>
      <c r="CF197" s="45"/>
      <c r="CG197" s="43">
        <f>CF197*$E197*$F197*$H197*$K197*$CG$11</f>
        <v>0</v>
      </c>
      <c r="CH197" s="45"/>
      <c r="CI197" s="43">
        <f>CH197*$E197*$F197*$H197*$K197*$CI$11</f>
        <v>0</v>
      </c>
      <c r="CJ197" s="43">
        <v>0</v>
      </c>
      <c r="CK197" s="43">
        <v>0</v>
      </c>
      <c r="CL197" s="45"/>
      <c r="CM197" s="43">
        <f>CL197*$E197*$F197*$H197*$K197*$CM$11</f>
        <v>0</v>
      </c>
      <c r="CN197" s="45"/>
      <c r="CO197" s="43">
        <f>CN197*$E197*$F197*$H197*$K197*$CO$11</f>
        <v>0</v>
      </c>
      <c r="CP197" s="45"/>
      <c r="CQ197" s="43">
        <f>CP197*$E197*$F197*$H197*$K197*$CQ$11</f>
        <v>0</v>
      </c>
      <c r="CR197" s="45"/>
      <c r="CS197" s="43">
        <f>CR197*$E197*$F197*$H197*$K197*$CS$11</f>
        <v>0</v>
      </c>
      <c r="CT197" s="45"/>
      <c r="CU197" s="43">
        <f>CT197*$E197*$F197*$H197*$K197*$CU$11</f>
        <v>0</v>
      </c>
      <c r="CV197" s="45"/>
      <c r="CW197" s="43">
        <f>CV197*$E197*$F197*$H197*$L197*$CW$11</f>
        <v>0</v>
      </c>
      <c r="CX197" s="45"/>
      <c r="CY197" s="43">
        <f>CX197*$E197*$F197*$H197*$M197*$CY$11</f>
        <v>0</v>
      </c>
      <c r="CZ197" s="44"/>
      <c r="DA197" s="43">
        <f>CZ197*E197*F197*H197</f>
        <v>0</v>
      </c>
      <c r="DB197" s="44"/>
      <c r="DC197" s="43"/>
      <c r="DD197" s="49">
        <f t="shared" ref="DD197:DE208" si="401">SUM(P197+N197+Z197+R197+T197+AB197+X197+V197+AD197+AJ197+AH197+AL197+AN197+AR197+BN197+BT197+AP197+BB197+BD197+CH197+CL197+CF197+CN197+CP197+BX197+CB197+AT197+AV197+AX197+AZ197+BP197+BR197+BV197+BF197+BH197+BJ197+BL197+CD197+CR197+CT197+CV197+CX197+CZ197)</f>
        <v>5</v>
      </c>
      <c r="DE197" s="49">
        <f t="shared" si="401"/>
        <v>152370.4</v>
      </c>
    </row>
    <row r="198" spans="1:109" ht="60" hidden="1" x14ac:dyDescent="0.25">
      <c r="A198" s="23"/>
      <c r="B198" s="23">
        <v>140</v>
      </c>
      <c r="C198" s="108" t="s">
        <v>442</v>
      </c>
      <c r="D198" s="65" t="s">
        <v>443</v>
      </c>
      <c r="E198" s="38">
        <v>13520</v>
      </c>
      <c r="F198" s="39">
        <v>1.94</v>
      </c>
      <c r="G198" s="39"/>
      <c r="H198" s="40">
        <v>1</v>
      </c>
      <c r="I198" s="41"/>
      <c r="J198" s="38">
        <v>1.4</v>
      </c>
      <c r="K198" s="38">
        <v>1.68</v>
      </c>
      <c r="L198" s="38">
        <v>2.23</v>
      </c>
      <c r="M198" s="42">
        <v>2.57</v>
      </c>
      <c r="N198" s="77"/>
      <c r="O198" s="43">
        <f>SUM(N198*$E198*$F198*$H198*$J198*$O$11)</f>
        <v>0</v>
      </c>
      <c r="P198" s="45"/>
      <c r="Q198" s="43">
        <f>SUM(P198*$E198*$F198*$H198*$J198*$Q$11)</f>
        <v>0</v>
      </c>
      <c r="R198" s="45"/>
      <c r="S198" s="44">
        <f>SUM(R198*$E198*$F198*$H198*$J198*$S$11)</f>
        <v>0</v>
      </c>
      <c r="T198" s="45"/>
      <c r="U198" s="43">
        <f>SUM(T198*$E198*$F198*$H198*$J198*$U$11)</f>
        <v>0</v>
      </c>
      <c r="V198" s="45"/>
      <c r="W198" s="43">
        <f>SUM(V198*$E198*$F198*$H198*$J198*$W$11)</f>
        <v>0</v>
      </c>
      <c r="X198" s="45"/>
      <c r="Y198" s="44">
        <f>SUM(X198*$E198*$F198*$H198*$J198*$Y$11)</f>
        <v>0</v>
      </c>
      <c r="Z198" s="78"/>
      <c r="AA198" s="43">
        <f>SUM(Z198*$E198*$F198*$H198*$J198*$AA$11)</f>
        <v>0</v>
      </c>
      <c r="AB198" s="45"/>
      <c r="AC198" s="43">
        <f>SUM(AB198*$E198*$F198*$H198*$J198*$AC$11)</f>
        <v>0</v>
      </c>
      <c r="AD198" s="45"/>
      <c r="AE198" s="43">
        <f>SUM(AD198*$E198*$F198*$H198*$J198*$AE$11)</f>
        <v>0</v>
      </c>
      <c r="AF198" s="43">
        <v>0</v>
      </c>
      <c r="AG198" s="43">
        <v>0</v>
      </c>
      <c r="AH198" s="45"/>
      <c r="AI198" s="43">
        <f>SUM(AH198*$E198*$F198*$H198*$J198*$AI$11)</f>
        <v>0</v>
      </c>
      <c r="AJ198" s="45"/>
      <c r="AK198" s="43">
        <f>AJ198*$E198*$F198*$H198*$K198*$AK$11</f>
        <v>0</v>
      </c>
      <c r="AL198" s="45"/>
      <c r="AM198" s="43">
        <f>AL198*$E198*$F198*$H198*$K198*$AM$11</f>
        <v>0</v>
      </c>
      <c r="AN198" s="78"/>
      <c r="AO198" s="43">
        <f>SUM(AN198*$E198*$F198*$H198*$J198*$AO$11)</f>
        <v>0</v>
      </c>
      <c r="AP198" s="45"/>
      <c r="AQ198" s="44">
        <f>SUM(AP198*$E198*$F198*$H198*$J198*$AQ$11)</f>
        <v>0</v>
      </c>
      <c r="AR198" s="45"/>
      <c r="AS198" s="43">
        <f>SUM(AR198*$E198*$F198*$H198*$J198*$AS$11)</f>
        <v>0</v>
      </c>
      <c r="AT198" s="45"/>
      <c r="AU198" s="43">
        <f>SUM(AT198*$E198*$F198*$H198*$J198*$AU$11)</f>
        <v>0</v>
      </c>
      <c r="AV198" s="45"/>
      <c r="AW198" s="43">
        <f>SUM(AV198*$E198*$F198*$H198*$J198*$AW$11)</f>
        <v>0</v>
      </c>
      <c r="AX198" s="45">
        <v>5</v>
      </c>
      <c r="AY198" s="43">
        <f t="shared" si="400"/>
        <v>183601.59999999998</v>
      </c>
      <c r="AZ198" s="45"/>
      <c r="BA198" s="43">
        <f>SUM(AZ198*$E198*$F198*$H198*$J198*$BA$11)</f>
        <v>0</v>
      </c>
      <c r="BB198" s="45"/>
      <c r="BC198" s="43">
        <f>SUM(BB198*$E198*$F198*$H198*$J198*$BC$11)</f>
        <v>0</v>
      </c>
      <c r="BD198" s="45"/>
      <c r="BE198" s="43">
        <f>SUM(BD198*$E198*$F198*$H198*$J198*$BE$11)</f>
        <v>0</v>
      </c>
      <c r="BF198" s="45"/>
      <c r="BG198" s="43">
        <f>SUM(BF198*$E198*$F198*$H198*$J198*$BG$11)</f>
        <v>0</v>
      </c>
      <c r="BH198" s="45"/>
      <c r="BI198" s="43">
        <f>SUM(BH198*$E198*$F198*$H198*$J198*$BI$11)</f>
        <v>0</v>
      </c>
      <c r="BJ198" s="45"/>
      <c r="BK198" s="43">
        <f>SUM(BJ198*$E198*$F198*$H198*$J198*$BK$11)</f>
        <v>0</v>
      </c>
      <c r="BL198" s="45"/>
      <c r="BM198" s="43">
        <f>SUM(BL198*$E198*$F198*$H198*$J198*$BM$11)</f>
        <v>0</v>
      </c>
      <c r="BN198" s="45"/>
      <c r="BO198" s="43">
        <f>BN198*$E198*$F198*$H198*$K198*$BO$11</f>
        <v>0</v>
      </c>
      <c r="BP198" s="45"/>
      <c r="BQ198" s="43">
        <f>BP198*$E198*$F198*$H198*$K198*$BQ$11</f>
        <v>0</v>
      </c>
      <c r="BR198" s="86"/>
      <c r="BS198" s="43">
        <f>BR198*$E198*$F198*$H198*$K198*$BS$11</f>
        <v>0</v>
      </c>
      <c r="BT198" s="45"/>
      <c r="BU198" s="43">
        <f>BT198*$E198*$F198*$H198*$K198*$BU$11</f>
        <v>0</v>
      </c>
      <c r="BV198" s="45"/>
      <c r="BW198" s="43">
        <f>BV198*$E198*$F198*$H198*$K198*$BW$11</f>
        <v>0</v>
      </c>
      <c r="BX198" s="72"/>
      <c r="BY198" s="43">
        <f>BX198*$E198*$F198*$H198*$K198*$BY$11</f>
        <v>0</v>
      </c>
      <c r="BZ198" s="47">
        <v>0</v>
      </c>
      <c r="CA198" s="47">
        <v>0</v>
      </c>
      <c r="CB198" s="45"/>
      <c r="CC198" s="43">
        <f>CB198*$E198*$F198*$H198*$K198*$CC$11</f>
        <v>0</v>
      </c>
      <c r="CD198" s="45"/>
      <c r="CE198" s="43">
        <f>CD198*$E198*$F198*$H198*$K198*$CE$11</f>
        <v>0</v>
      </c>
      <c r="CF198" s="45"/>
      <c r="CG198" s="43">
        <f>CF198*$E198*$F198*$H198*$K198*$CG$11</f>
        <v>0</v>
      </c>
      <c r="CH198" s="45"/>
      <c r="CI198" s="43">
        <f>CH198*$E198*$F198*$H198*$K198*$CI$11</f>
        <v>0</v>
      </c>
      <c r="CJ198" s="43">
        <v>0</v>
      </c>
      <c r="CK198" s="43">
        <v>0</v>
      </c>
      <c r="CL198" s="45"/>
      <c r="CM198" s="43">
        <f>CL198*$E198*$F198*$H198*$K198*$CM$11</f>
        <v>0</v>
      </c>
      <c r="CN198" s="45"/>
      <c r="CO198" s="43">
        <f>CN198*$E198*$F198*$H198*$K198*$CO$11</f>
        <v>0</v>
      </c>
      <c r="CP198" s="45"/>
      <c r="CQ198" s="43">
        <f>CP198*$E198*$F198*$H198*$K198*$CQ$11</f>
        <v>0</v>
      </c>
      <c r="CR198" s="45"/>
      <c r="CS198" s="43">
        <f>CR198*$E198*$F198*$H198*$K198*$CS$11</f>
        <v>0</v>
      </c>
      <c r="CT198" s="45"/>
      <c r="CU198" s="43">
        <f>CT198*$E198*$F198*$H198*$K198*$CU$11</f>
        <v>0</v>
      </c>
      <c r="CV198" s="45"/>
      <c r="CW198" s="43">
        <f>CV198*$E198*$F198*$H198*$L198*$CW$11</f>
        <v>0</v>
      </c>
      <c r="CX198" s="45"/>
      <c r="CY198" s="43">
        <f>CX198*$E198*$F198*$H198*$M198*$CY$11</f>
        <v>0</v>
      </c>
      <c r="CZ198" s="44"/>
      <c r="DA198" s="43">
        <f>CZ198*E198*F198*H198</f>
        <v>0</v>
      </c>
      <c r="DB198" s="44"/>
      <c r="DC198" s="43"/>
      <c r="DD198" s="49">
        <f t="shared" si="401"/>
        <v>5</v>
      </c>
      <c r="DE198" s="49">
        <f t="shared" si="401"/>
        <v>183601.59999999998</v>
      </c>
    </row>
    <row r="199" spans="1:109" ht="75" hidden="1" x14ac:dyDescent="0.25">
      <c r="A199" s="23"/>
      <c r="B199" s="23">
        <v>141</v>
      </c>
      <c r="C199" s="108" t="s">
        <v>444</v>
      </c>
      <c r="D199" s="65" t="s">
        <v>445</v>
      </c>
      <c r="E199" s="38">
        <v>13520</v>
      </c>
      <c r="F199" s="39">
        <v>1.52</v>
      </c>
      <c r="G199" s="39"/>
      <c r="H199" s="40">
        <v>1</v>
      </c>
      <c r="I199" s="41"/>
      <c r="J199" s="38">
        <v>1.4</v>
      </c>
      <c r="K199" s="38">
        <v>1.68</v>
      </c>
      <c r="L199" s="38">
        <v>2.23</v>
      </c>
      <c r="M199" s="42">
        <v>2.57</v>
      </c>
      <c r="N199" s="77"/>
      <c r="O199" s="43">
        <f>SUM(N199*$E199*$F199*$H199*$J199*$O$11)</f>
        <v>0</v>
      </c>
      <c r="P199" s="45"/>
      <c r="Q199" s="43">
        <f>SUM(P199*$E199*$F199*$H199*$J199*$Q$11)</f>
        <v>0</v>
      </c>
      <c r="R199" s="45"/>
      <c r="S199" s="44">
        <f>SUM(R199*$E199*$F199*$H199*$J199*$S$11)</f>
        <v>0</v>
      </c>
      <c r="T199" s="45"/>
      <c r="U199" s="43">
        <f>SUM(T199*$E199*$F199*$H199*$J199*$U$11)</f>
        <v>0</v>
      </c>
      <c r="V199" s="45"/>
      <c r="W199" s="43">
        <f>SUM(V199*$E199*$F199*$H199*$J199*$W$11)</f>
        <v>0</v>
      </c>
      <c r="X199" s="45"/>
      <c r="Y199" s="44">
        <f>SUM(X199*$E199*$F199*$H199*$J199*$Y$11)</f>
        <v>0</v>
      </c>
      <c r="Z199" s="78"/>
      <c r="AA199" s="43">
        <f>SUM(Z199*$E199*$F199*$H199*$J199*$AA$11)</f>
        <v>0</v>
      </c>
      <c r="AB199" s="45"/>
      <c r="AC199" s="43">
        <f>SUM(AB199*$E199*$F199*$H199*$J199*$AC$11)</f>
        <v>0</v>
      </c>
      <c r="AD199" s="45"/>
      <c r="AE199" s="43">
        <f>SUM(AD199*$E199*$F199*$H199*$J199*$AE$11)</f>
        <v>0</v>
      </c>
      <c r="AF199" s="43">
        <v>0</v>
      </c>
      <c r="AG199" s="43">
        <v>0</v>
      </c>
      <c r="AH199" s="45"/>
      <c r="AI199" s="43">
        <f>SUM(AH199*$E199*$F199*$H199*$J199*$AI$11)</f>
        <v>0</v>
      </c>
      <c r="AJ199" s="45"/>
      <c r="AK199" s="43">
        <f>AJ199*$E199*$F199*$H199*$K199*$AK$11</f>
        <v>0</v>
      </c>
      <c r="AL199" s="45"/>
      <c r="AM199" s="43">
        <f>AL199*$E199*$F199*$H199*$K199*$AM$11</f>
        <v>0</v>
      </c>
      <c r="AN199" s="78"/>
      <c r="AO199" s="43">
        <f>SUM(AN199*$E199*$F199*$H199*$J199*$AO$11)</f>
        <v>0</v>
      </c>
      <c r="AP199" s="45"/>
      <c r="AQ199" s="44">
        <f>SUM(AP199*$E199*$F199*$H199*$J199*$AQ$11)</f>
        <v>0</v>
      </c>
      <c r="AR199" s="45"/>
      <c r="AS199" s="43">
        <f>SUM(AR199*$E199*$F199*$H199*$J199*$AS$11)</f>
        <v>0</v>
      </c>
      <c r="AT199" s="45"/>
      <c r="AU199" s="43">
        <f>SUM(AT199*$E199*$F199*$H199*$J199*$AU$11)</f>
        <v>0</v>
      </c>
      <c r="AV199" s="45"/>
      <c r="AW199" s="43">
        <f>SUM(AV199*$E199*$F199*$H199*$J199*$AW$11)</f>
        <v>0</v>
      </c>
      <c r="AX199" s="45">
        <v>50</v>
      </c>
      <c r="AY199" s="43">
        <f t="shared" si="400"/>
        <v>1438528</v>
      </c>
      <c r="AZ199" s="45"/>
      <c r="BA199" s="43">
        <f>SUM(AZ199*$E199*$F199*$H199*$J199*$BA$11)</f>
        <v>0</v>
      </c>
      <c r="BB199" s="45"/>
      <c r="BC199" s="43">
        <f>SUM(BB199*$E199*$F199*$H199*$J199*$BC$11)</f>
        <v>0</v>
      </c>
      <c r="BD199" s="45"/>
      <c r="BE199" s="43">
        <f>SUM(BD199*$E199*$F199*$H199*$J199*$BE$11)</f>
        <v>0</v>
      </c>
      <c r="BF199" s="45"/>
      <c r="BG199" s="43">
        <f>SUM(BF199*$E199*$F199*$H199*$J199*$BG$11)</f>
        <v>0</v>
      </c>
      <c r="BH199" s="45"/>
      <c r="BI199" s="43">
        <f>SUM(BH199*$E199*$F199*$H199*$J199*$BI$11)</f>
        <v>0</v>
      </c>
      <c r="BJ199" s="45"/>
      <c r="BK199" s="43">
        <f>SUM(BJ199*$E199*$F199*$H199*$J199*$BK$11)</f>
        <v>0</v>
      </c>
      <c r="BL199" s="45"/>
      <c r="BM199" s="43">
        <f>SUM(BL199*$E199*$F199*$H199*$J199*$BM$11)</f>
        <v>0</v>
      </c>
      <c r="BN199" s="45"/>
      <c r="BO199" s="43">
        <f>BN199*$E199*$F199*$H199*$K199*$BO$11</f>
        <v>0</v>
      </c>
      <c r="BP199" s="45"/>
      <c r="BQ199" s="43">
        <f>BP199*$E199*$F199*$H199*$K199*$BQ$11</f>
        <v>0</v>
      </c>
      <c r="BR199" s="86"/>
      <c r="BS199" s="43">
        <f>BR199*$E199*$F199*$H199*$K199*$BS$11</f>
        <v>0</v>
      </c>
      <c r="BT199" s="45"/>
      <c r="BU199" s="43">
        <f>BT199*$E199*$F199*$H199*$K199*$BU$11</f>
        <v>0</v>
      </c>
      <c r="BV199" s="45"/>
      <c r="BW199" s="43">
        <f>BV199*$E199*$F199*$H199*$K199*$BW$11</f>
        <v>0</v>
      </c>
      <c r="BX199" s="72"/>
      <c r="BY199" s="43">
        <f>BX199*$E199*$F199*$H199*$K199*$BY$11</f>
        <v>0</v>
      </c>
      <c r="BZ199" s="47">
        <v>0</v>
      </c>
      <c r="CA199" s="47">
        <v>0</v>
      </c>
      <c r="CB199" s="45"/>
      <c r="CC199" s="43">
        <f>CB199*$E199*$F199*$H199*$K199*$CC$11</f>
        <v>0</v>
      </c>
      <c r="CD199" s="44">
        <v>10</v>
      </c>
      <c r="CE199" s="43">
        <f>CD199*$E199*$F199*$H199*$K199*$CE$11</f>
        <v>345246.71999999997</v>
      </c>
      <c r="CF199" s="45"/>
      <c r="CG199" s="43">
        <f>CF199*$E199*$F199*$H199*$K199*$CG$11</f>
        <v>0</v>
      </c>
      <c r="CH199" s="45"/>
      <c r="CI199" s="43">
        <f>CH199*$E199*$F199*$H199*$K199*$CI$11</f>
        <v>0</v>
      </c>
      <c r="CJ199" s="43">
        <v>0</v>
      </c>
      <c r="CK199" s="43">
        <v>0</v>
      </c>
      <c r="CL199" s="45"/>
      <c r="CM199" s="43">
        <f>CL199*$E199*$F199*$H199*$K199*$CM$11</f>
        <v>0</v>
      </c>
      <c r="CN199" s="45"/>
      <c r="CO199" s="43">
        <f>CN199*$E199*$F199*$H199*$K199*$CO$11</f>
        <v>0</v>
      </c>
      <c r="CP199" s="45"/>
      <c r="CQ199" s="43">
        <f>CP199*$E199*$F199*$H199*$K199*$CQ$11</f>
        <v>0</v>
      </c>
      <c r="CR199" s="45"/>
      <c r="CS199" s="43">
        <f>CR199*$E199*$F199*$H199*$K199*$CS$11</f>
        <v>0</v>
      </c>
      <c r="CT199" s="45"/>
      <c r="CU199" s="43">
        <f>CT199*$E199*$F199*$H199*$K199*$CU$11</f>
        <v>0</v>
      </c>
      <c r="CV199" s="45"/>
      <c r="CW199" s="43">
        <f>CV199*$E199*$F199*$H199*$L199*$CW$11</f>
        <v>0</v>
      </c>
      <c r="CX199" s="45"/>
      <c r="CY199" s="43">
        <f>CX199*$E199*$F199*$H199*$M199*$CY$11</f>
        <v>0</v>
      </c>
      <c r="CZ199" s="44"/>
      <c r="DA199" s="43">
        <f>CZ199*E199*F199*H199</f>
        <v>0</v>
      </c>
      <c r="DB199" s="44"/>
      <c r="DC199" s="43"/>
      <c r="DD199" s="49">
        <f t="shared" si="401"/>
        <v>60</v>
      </c>
      <c r="DE199" s="49">
        <f t="shared" si="401"/>
        <v>1783774.72</v>
      </c>
    </row>
    <row r="200" spans="1:109" ht="75" hidden="1" x14ac:dyDescent="0.25">
      <c r="A200" s="23"/>
      <c r="B200" s="23">
        <v>142</v>
      </c>
      <c r="C200" s="108" t="s">
        <v>446</v>
      </c>
      <c r="D200" s="65" t="s">
        <v>447</v>
      </c>
      <c r="E200" s="38">
        <v>13520</v>
      </c>
      <c r="F200" s="39">
        <v>1.82</v>
      </c>
      <c r="G200" s="39"/>
      <c r="H200" s="40">
        <v>1</v>
      </c>
      <c r="I200" s="41"/>
      <c r="J200" s="38">
        <v>1.4</v>
      </c>
      <c r="K200" s="38">
        <v>1.68</v>
      </c>
      <c r="L200" s="38">
        <v>2.23</v>
      </c>
      <c r="M200" s="42">
        <v>2.57</v>
      </c>
      <c r="N200" s="77"/>
      <c r="O200" s="43">
        <f>SUM(N200*$E200*$F200*$H200*$J200*$O$11)</f>
        <v>0</v>
      </c>
      <c r="P200" s="45"/>
      <c r="Q200" s="43">
        <f>SUM(P200*$E200*$F200*$H200*$J200*$Q$11)</f>
        <v>0</v>
      </c>
      <c r="R200" s="45"/>
      <c r="S200" s="44">
        <f>SUM(R200*$E200*$F200*$H200*$J200*$S$11)</f>
        <v>0</v>
      </c>
      <c r="T200" s="45"/>
      <c r="U200" s="43">
        <f>SUM(T200*$E200*$F200*$H200*$J200*$U$11)</f>
        <v>0</v>
      </c>
      <c r="V200" s="45"/>
      <c r="W200" s="43">
        <f>SUM(V200*$E200*$F200*$H200*$J200*$W$11)</f>
        <v>0</v>
      </c>
      <c r="X200" s="45"/>
      <c r="Y200" s="44">
        <f>SUM(X200*$E200*$F200*$H200*$J200*$Y$11)</f>
        <v>0</v>
      </c>
      <c r="Z200" s="78"/>
      <c r="AA200" s="43">
        <f>SUM(Z200*$E200*$F200*$H200*$J200*$AA$11)</f>
        <v>0</v>
      </c>
      <c r="AB200" s="45"/>
      <c r="AC200" s="43">
        <f>SUM(AB200*$E200*$F200*$H200*$J200*$AC$11)</f>
        <v>0</v>
      </c>
      <c r="AD200" s="45"/>
      <c r="AE200" s="43">
        <f>SUM(AD200*$E200*$F200*$H200*$J200*$AE$11)</f>
        <v>0</v>
      </c>
      <c r="AF200" s="43">
        <v>0</v>
      </c>
      <c r="AG200" s="43">
        <v>0</v>
      </c>
      <c r="AH200" s="45"/>
      <c r="AI200" s="43">
        <f>SUM(AH200*$E200*$F200*$H200*$J200*$AI$11)</f>
        <v>0</v>
      </c>
      <c r="AJ200" s="45"/>
      <c r="AK200" s="43">
        <f>AJ200*$E200*$F200*$H200*$K200*$AK$11</f>
        <v>0</v>
      </c>
      <c r="AL200" s="45"/>
      <c r="AM200" s="43">
        <f>AL200*$E200*$F200*$H200*$K200*$AM$11</f>
        <v>0</v>
      </c>
      <c r="AN200" s="78"/>
      <c r="AO200" s="43">
        <f>SUM(AN200*$E200*$F200*$H200*$J200*$AO$11)</f>
        <v>0</v>
      </c>
      <c r="AP200" s="45"/>
      <c r="AQ200" s="44">
        <f>SUM(AP200*$E200*$F200*$H200*$J200*$AQ$11)</f>
        <v>0</v>
      </c>
      <c r="AR200" s="45"/>
      <c r="AS200" s="43">
        <f>SUM(AR200*$E200*$F200*$H200*$J200*$AS$11)</f>
        <v>0</v>
      </c>
      <c r="AT200" s="45"/>
      <c r="AU200" s="43">
        <f>SUM(AT200*$E200*$F200*$H200*$J200*$AU$11)</f>
        <v>0</v>
      </c>
      <c r="AV200" s="45"/>
      <c r="AW200" s="43">
        <f>SUM(AV200*$E200*$F200*$H200*$J200*$AW$11)</f>
        <v>0</v>
      </c>
      <c r="AX200" s="45">
        <v>20</v>
      </c>
      <c r="AY200" s="43">
        <f t="shared" si="400"/>
        <v>688979.2</v>
      </c>
      <c r="AZ200" s="45"/>
      <c r="BA200" s="43">
        <f>SUM(AZ200*$E200*$F200*$H200*$J200*$BA$11)</f>
        <v>0</v>
      </c>
      <c r="BB200" s="45"/>
      <c r="BC200" s="43">
        <f>SUM(BB200*$E200*$F200*$H200*$J200*$BC$11)</f>
        <v>0</v>
      </c>
      <c r="BD200" s="45"/>
      <c r="BE200" s="43">
        <f>SUM(BD200*$E200*$F200*$H200*$J200*$BE$11)</f>
        <v>0</v>
      </c>
      <c r="BF200" s="45"/>
      <c r="BG200" s="43">
        <f>SUM(BF200*$E200*$F200*$H200*$J200*$BG$11)</f>
        <v>0</v>
      </c>
      <c r="BH200" s="45"/>
      <c r="BI200" s="43">
        <f>SUM(BH200*$E200*$F200*$H200*$J200*$BI$11)</f>
        <v>0</v>
      </c>
      <c r="BJ200" s="45"/>
      <c r="BK200" s="43">
        <f>SUM(BJ200*$E200*$F200*$H200*$J200*$BK$11)</f>
        <v>0</v>
      </c>
      <c r="BL200" s="45"/>
      <c r="BM200" s="43">
        <f>SUM(BL200*$E200*$F200*$H200*$J200*$BM$11)</f>
        <v>0</v>
      </c>
      <c r="BN200" s="45"/>
      <c r="BO200" s="43">
        <f>BN200*$E200*$F200*$H200*$K200*$BO$11</f>
        <v>0</v>
      </c>
      <c r="BP200" s="45"/>
      <c r="BQ200" s="43">
        <f>BP200*$E200*$F200*$H200*$K200*$BQ$11</f>
        <v>0</v>
      </c>
      <c r="BR200" s="86"/>
      <c r="BS200" s="43">
        <f>BR200*$E200*$F200*$H200*$K200*$BS$11</f>
        <v>0</v>
      </c>
      <c r="BT200" s="45"/>
      <c r="BU200" s="43">
        <f>BT200*$E200*$F200*$H200*$K200*$BU$11</f>
        <v>0</v>
      </c>
      <c r="BV200" s="45"/>
      <c r="BW200" s="43">
        <f>BV200*$E200*$F200*$H200*$K200*$BW$11</f>
        <v>0</v>
      </c>
      <c r="BX200" s="72"/>
      <c r="BY200" s="43">
        <f>BX200*$E200*$F200*$H200*$K200*$BY$11</f>
        <v>0</v>
      </c>
      <c r="BZ200" s="47">
        <v>0</v>
      </c>
      <c r="CA200" s="47">
        <v>0</v>
      </c>
      <c r="CB200" s="45"/>
      <c r="CC200" s="43">
        <f>CB200*$E200*$F200*$H200*$K200*$CC$11</f>
        <v>0</v>
      </c>
      <c r="CD200" s="44">
        <v>10</v>
      </c>
      <c r="CE200" s="43">
        <f>CD200*$E200*$F200*$H200*$K200*$CE$11</f>
        <v>413387.51999999996</v>
      </c>
      <c r="CF200" s="45"/>
      <c r="CG200" s="43">
        <f>CF200*$E200*$F200*$H200*$K200*$CG$11</f>
        <v>0</v>
      </c>
      <c r="CH200" s="45"/>
      <c r="CI200" s="43">
        <f>CH200*$E200*$F200*$H200*$K200*$CI$11</f>
        <v>0</v>
      </c>
      <c r="CJ200" s="43">
        <v>0</v>
      </c>
      <c r="CK200" s="43">
        <v>0</v>
      </c>
      <c r="CL200" s="45"/>
      <c r="CM200" s="43">
        <f>CL200*$E200*$F200*$H200*$K200*$CM$11</f>
        <v>0</v>
      </c>
      <c r="CN200" s="45"/>
      <c r="CO200" s="43">
        <f>CN200*$E200*$F200*$H200*$K200*$CO$11</f>
        <v>0</v>
      </c>
      <c r="CP200" s="45"/>
      <c r="CQ200" s="43">
        <f>CP200*$E200*$F200*$H200*$K200*$CQ$11</f>
        <v>0</v>
      </c>
      <c r="CR200" s="45"/>
      <c r="CS200" s="43">
        <f>CR200*$E200*$F200*$H200*$K200*$CS$11</f>
        <v>0</v>
      </c>
      <c r="CT200" s="45"/>
      <c r="CU200" s="43">
        <f>CT200*$E200*$F200*$H200*$K200*$CU$11</f>
        <v>0</v>
      </c>
      <c r="CV200" s="45"/>
      <c r="CW200" s="43">
        <f>CV200*$E200*$F200*$H200*$L200*$CW$11</f>
        <v>0</v>
      </c>
      <c r="CX200" s="45"/>
      <c r="CY200" s="43">
        <f>CX200*$E200*$F200*$H200*$M200*$CY$11</f>
        <v>0</v>
      </c>
      <c r="CZ200" s="44"/>
      <c r="DA200" s="43">
        <f>CZ200*E200*F200*H200</f>
        <v>0</v>
      </c>
      <c r="DB200" s="44"/>
      <c r="DC200" s="43"/>
      <c r="DD200" s="49">
        <f t="shared" si="401"/>
        <v>30</v>
      </c>
      <c r="DE200" s="49">
        <f t="shared" si="401"/>
        <v>1102366.72</v>
      </c>
    </row>
    <row r="201" spans="1:109" ht="30" hidden="1" x14ac:dyDescent="0.25">
      <c r="A201" s="23"/>
      <c r="B201" s="23">
        <v>143</v>
      </c>
      <c r="C201" s="108" t="s">
        <v>448</v>
      </c>
      <c r="D201" s="65" t="s">
        <v>449</v>
      </c>
      <c r="E201" s="38">
        <v>13520</v>
      </c>
      <c r="F201" s="39">
        <v>1.39</v>
      </c>
      <c r="G201" s="39"/>
      <c r="H201" s="40">
        <v>1</v>
      </c>
      <c r="I201" s="41"/>
      <c r="J201" s="38">
        <v>1.4</v>
      </c>
      <c r="K201" s="38">
        <v>1.68</v>
      </c>
      <c r="L201" s="38">
        <v>2.23</v>
      </c>
      <c r="M201" s="42">
        <v>2.57</v>
      </c>
      <c r="N201" s="77"/>
      <c r="O201" s="43"/>
      <c r="P201" s="45"/>
      <c r="Q201" s="43"/>
      <c r="R201" s="45"/>
      <c r="S201" s="44"/>
      <c r="T201" s="45"/>
      <c r="U201" s="43"/>
      <c r="V201" s="45"/>
      <c r="W201" s="43"/>
      <c r="X201" s="45"/>
      <c r="Y201" s="44"/>
      <c r="Z201" s="78"/>
      <c r="AA201" s="43"/>
      <c r="AB201" s="45"/>
      <c r="AC201" s="43"/>
      <c r="AD201" s="45"/>
      <c r="AE201" s="43"/>
      <c r="AF201" s="43">
        <v>0</v>
      </c>
      <c r="AG201" s="43">
        <v>0</v>
      </c>
      <c r="AH201" s="45"/>
      <c r="AI201" s="43"/>
      <c r="AJ201" s="45"/>
      <c r="AK201" s="43"/>
      <c r="AL201" s="45"/>
      <c r="AM201" s="43"/>
      <c r="AN201" s="78"/>
      <c r="AO201" s="43"/>
      <c r="AP201" s="45"/>
      <c r="AQ201" s="44"/>
      <c r="AR201" s="45"/>
      <c r="AS201" s="43"/>
      <c r="AT201" s="45"/>
      <c r="AU201" s="43"/>
      <c r="AV201" s="45"/>
      <c r="AW201" s="43"/>
      <c r="AX201" s="45">
        <v>10</v>
      </c>
      <c r="AY201" s="43">
        <f t="shared" si="400"/>
        <v>263099.2</v>
      </c>
      <c r="AZ201" s="45"/>
      <c r="BA201" s="43"/>
      <c r="BB201" s="45"/>
      <c r="BC201" s="43"/>
      <c r="BD201" s="45"/>
      <c r="BE201" s="43"/>
      <c r="BF201" s="45"/>
      <c r="BG201" s="43"/>
      <c r="BH201" s="45"/>
      <c r="BI201" s="43"/>
      <c r="BJ201" s="45"/>
      <c r="BK201" s="43"/>
      <c r="BL201" s="45"/>
      <c r="BM201" s="43"/>
      <c r="BN201" s="45"/>
      <c r="BO201" s="43"/>
      <c r="BP201" s="45"/>
      <c r="BQ201" s="43"/>
      <c r="BR201" s="86"/>
      <c r="BS201" s="43"/>
      <c r="BT201" s="45"/>
      <c r="BU201" s="43"/>
      <c r="BV201" s="45"/>
      <c r="BW201" s="43"/>
      <c r="BX201" s="72"/>
      <c r="BY201" s="43"/>
      <c r="BZ201" s="47">
        <v>0</v>
      </c>
      <c r="CA201" s="47">
        <v>0</v>
      </c>
      <c r="CB201" s="45"/>
      <c r="CC201" s="43"/>
      <c r="CD201" s="45"/>
      <c r="CE201" s="43"/>
      <c r="CF201" s="45"/>
      <c r="CG201" s="43"/>
      <c r="CH201" s="45"/>
      <c r="CI201" s="43"/>
      <c r="CJ201" s="43">
        <v>0</v>
      </c>
      <c r="CK201" s="43">
        <v>0</v>
      </c>
      <c r="CL201" s="45"/>
      <c r="CM201" s="43"/>
      <c r="CN201" s="45"/>
      <c r="CO201" s="43"/>
      <c r="CP201" s="45"/>
      <c r="CQ201" s="43"/>
      <c r="CR201" s="45"/>
      <c r="CS201" s="43"/>
      <c r="CT201" s="45"/>
      <c r="CU201" s="43"/>
      <c r="CV201" s="45"/>
      <c r="CW201" s="43"/>
      <c r="CX201" s="45"/>
      <c r="CY201" s="43"/>
      <c r="CZ201" s="44"/>
      <c r="DA201" s="43"/>
      <c r="DB201" s="44"/>
      <c r="DC201" s="43"/>
      <c r="DD201" s="49">
        <f t="shared" si="401"/>
        <v>10</v>
      </c>
      <c r="DE201" s="49">
        <f t="shared" si="401"/>
        <v>263099.2</v>
      </c>
    </row>
    <row r="202" spans="1:109" ht="30" hidden="1" x14ac:dyDescent="0.25">
      <c r="A202" s="23"/>
      <c r="B202" s="23">
        <v>144</v>
      </c>
      <c r="C202" s="108" t="s">
        <v>450</v>
      </c>
      <c r="D202" s="65" t="s">
        <v>451</v>
      </c>
      <c r="E202" s="38">
        <v>13520</v>
      </c>
      <c r="F202" s="39">
        <v>1.67</v>
      </c>
      <c r="G202" s="39"/>
      <c r="H202" s="40">
        <v>1</v>
      </c>
      <c r="I202" s="41"/>
      <c r="J202" s="38">
        <v>1.4</v>
      </c>
      <c r="K202" s="38">
        <v>1.68</v>
      </c>
      <c r="L202" s="38">
        <v>2.23</v>
      </c>
      <c r="M202" s="42">
        <v>2.57</v>
      </c>
      <c r="N202" s="77"/>
      <c r="O202" s="43"/>
      <c r="P202" s="45"/>
      <c r="Q202" s="43"/>
      <c r="R202" s="45"/>
      <c r="S202" s="44"/>
      <c r="T202" s="45"/>
      <c r="U202" s="43"/>
      <c r="V202" s="45"/>
      <c r="W202" s="43"/>
      <c r="X202" s="45"/>
      <c r="Y202" s="44"/>
      <c r="Z202" s="78"/>
      <c r="AA202" s="43"/>
      <c r="AB202" s="45"/>
      <c r="AC202" s="43"/>
      <c r="AD202" s="45"/>
      <c r="AE202" s="43"/>
      <c r="AF202" s="43">
        <v>0</v>
      </c>
      <c r="AG202" s="43">
        <v>0</v>
      </c>
      <c r="AH202" s="45"/>
      <c r="AI202" s="43"/>
      <c r="AJ202" s="45"/>
      <c r="AK202" s="43"/>
      <c r="AL202" s="45"/>
      <c r="AM202" s="43"/>
      <c r="AN202" s="78"/>
      <c r="AO202" s="43"/>
      <c r="AP202" s="45"/>
      <c r="AQ202" s="44"/>
      <c r="AR202" s="45"/>
      <c r="AS202" s="43"/>
      <c r="AT202" s="45"/>
      <c r="AU202" s="43"/>
      <c r="AV202" s="45"/>
      <c r="AW202" s="43"/>
      <c r="AX202" s="45">
        <v>10</v>
      </c>
      <c r="AY202" s="43">
        <f t="shared" si="400"/>
        <v>316097.59999999998</v>
      </c>
      <c r="AZ202" s="45"/>
      <c r="BA202" s="43"/>
      <c r="BB202" s="45"/>
      <c r="BC202" s="43"/>
      <c r="BD202" s="45"/>
      <c r="BE202" s="43"/>
      <c r="BF202" s="45"/>
      <c r="BG202" s="43"/>
      <c r="BH202" s="45"/>
      <c r="BI202" s="43"/>
      <c r="BJ202" s="45"/>
      <c r="BK202" s="43"/>
      <c r="BL202" s="45"/>
      <c r="BM202" s="43"/>
      <c r="BN202" s="45"/>
      <c r="BO202" s="43"/>
      <c r="BP202" s="45"/>
      <c r="BQ202" s="43"/>
      <c r="BR202" s="86"/>
      <c r="BS202" s="43"/>
      <c r="BT202" s="45"/>
      <c r="BU202" s="43"/>
      <c r="BV202" s="45"/>
      <c r="BW202" s="43"/>
      <c r="BX202" s="72"/>
      <c r="BY202" s="43"/>
      <c r="BZ202" s="47">
        <v>0</v>
      </c>
      <c r="CA202" s="47">
        <v>0</v>
      </c>
      <c r="CB202" s="45"/>
      <c r="CC202" s="43"/>
      <c r="CD202" s="45"/>
      <c r="CE202" s="43"/>
      <c r="CF202" s="45"/>
      <c r="CG202" s="43"/>
      <c r="CH202" s="45"/>
      <c r="CI202" s="43"/>
      <c r="CJ202" s="43">
        <v>0</v>
      </c>
      <c r="CK202" s="43">
        <v>0</v>
      </c>
      <c r="CL202" s="45"/>
      <c r="CM202" s="43"/>
      <c r="CN202" s="45"/>
      <c r="CO202" s="43"/>
      <c r="CP202" s="45"/>
      <c r="CQ202" s="43"/>
      <c r="CR202" s="45"/>
      <c r="CS202" s="43"/>
      <c r="CT202" s="45"/>
      <c r="CU202" s="43"/>
      <c r="CV202" s="45"/>
      <c r="CW202" s="43"/>
      <c r="CX202" s="45"/>
      <c r="CY202" s="43"/>
      <c r="CZ202" s="44"/>
      <c r="DA202" s="43"/>
      <c r="DB202" s="44"/>
      <c r="DC202" s="43"/>
      <c r="DD202" s="49">
        <f t="shared" si="401"/>
        <v>10</v>
      </c>
      <c r="DE202" s="49">
        <f t="shared" si="401"/>
        <v>316097.59999999998</v>
      </c>
    </row>
    <row r="203" spans="1:109" ht="45" hidden="1" x14ac:dyDescent="0.25">
      <c r="A203" s="23"/>
      <c r="B203" s="23">
        <v>145</v>
      </c>
      <c r="C203" s="108" t="s">
        <v>452</v>
      </c>
      <c r="D203" s="65" t="s">
        <v>453</v>
      </c>
      <c r="E203" s="38">
        <v>13520</v>
      </c>
      <c r="F203" s="39">
        <v>0.85</v>
      </c>
      <c r="G203" s="39"/>
      <c r="H203" s="40">
        <v>1</v>
      </c>
      <c r="I203" s="41"/>
      <c r="J203" s="38">
        <v>1.4</v>
      </c>
      <c r="K203" s="38">
        <v>1.68</v>
      </c>
      <c r="L203" s="38">
        <v>2.23</v>
      </c>
      <c r="M203" s="42">
        <v>2.57</v>
      </c>
      <c r="N203" s="77"/>
      <c r="O203" s="43">
        <f t="shared" ref="O203:O208" si="402">SUM(N203*$E203*$F203*$H203*$J203*$O$11)</f>
        <v>0</v>
      </c>
      <c r="P203" s="45"/>
      <c r="Q203" s="43">
        <f t="shared" ref="Q203:Q208" si="403">SUM(P203*$E203*$F203*$H203*$J203*$Q$11)</f>
        <v>0</v>
      </c>
      <c r="R203" s="45"/>
      <c r="S203" s="44">
        <f t="shared" ref="S203:S208" si="404">SUM(R203*$E203*$F203*$H203*$J203*$S$11)</f>
        <v>0</v>
      </c>
      <c r="T203" s="45"/>
      <c r="U203" s="43">
        <f t="shared" ref="U203:U208" si="405">SUM(T203*$E203*$F203*$H203*$J203*$U$11)</f>
        <v>0</v>
      </c>
      <c r="V203" s="45"/>
      <c r="W203" s="43">
        <f t="shared" ref="W203:W208" si="406">SUM(V203*$E203*$F203*$H203*$J203*$W$11)</f>
        <v>0</v>
      </c>
      <c r="X203" s="45"/>
      <c r="Y203" s="44">
        <f t="shared" ref="Y203:Y208" si="407">SUM(X203*$E203*$F203*$H203*$J203*$Y$11)</f>
        <v>0</v>
      </c>
      <c r="Z203" s="78"/>
      <c r="AA203" s="43">
        <f t="shared" ref="AA203:AA208" si="408">SUM(Z203*$E203*$F203*$H203*$J203*$AA$11)</f>
        <v>0</v>
      </c>
      <c r="AB203" s="45"/>
      <c r="AC203" s="43">
        <f t="shared" ref="AC203:AC208" si="409">SUM(AB203*$E203*$F203*$H203*$J203*$AC$11)</f>
        <v>0</v>
      </c>
      <c r="AD203" s="45"/>
      <c r="AE203" s="43">
        <f t="shared" ref="AE203:AE208" si="410">SUM(AD203*$E203*$F203*$H203*$J203*$AE$11)</f>
        <v>0</v>
      </c>
      <c r="AF203" s="43">
        <v>0</v>
      </c>
      <c r="AG203" s="43">
        <v>0</v>
      </c>
      <c r="AH203" s="45"/>
      <c r="AI203" s="43">
        <f t="shared" ref="AI203:AI208" si="411">SUM(AH203*$E203*$F203*$H203*$J203*$AI$11)</f>
        <v>0</v>
      </c>
      <c r="AJ203" s="45"/>
      <c r="AK203" s="43">
        <f t="shared" ref="AK203:AK208" si="412">AJ203*$E203*$F203*$H203*$K203*$AK$11</f>
        <v>0</v>
      </c>
      <c r="AL203" s="45"/>
      <c r="AM203" s="43">
        <f t="shared" ref="AM203:AM208" si="413">AL203*$E203*$F203*$H203*$K203*$AM$11</f>
        <v>0</v>
      </c>
      <c r="AN203" s="78"/>
      <c r="AO203" s="43">
        <f t="shared" ref="AO203:AO208" si="414">SUM(AN203*$E203*$F203*$H203*$J203*$AO$11)</f>
        <v>0</v>
      </c>
      <c r="AP203" s="45"/>
      <c r="AQ203" s="44">
        <f t="shared" ref="AQ203:AQ208" si="415">SUM(AP203*$E203*$F203*$H203*$J203*$AQ$11)</f>
        <v>0</v>
      </c>
      <c r="AR203" s="45"/>
      <c r="AS203" s="43">
        <f t="shared" ref="AS203:AS208" si="416">SUM(AR203*$E203*$F203*$H203*$J203*$AS$11)</f>
        <v>0</v>
      </c>
      <c r="AT203" s="45"/>
      <c r="AU203" s="43">
        <f t="shared" ref="AU203:AU208" si="417">SUM(AT203*$E203*$F203*$H203*$J203*$AU$11)</f>
        <v>0</v>
      </c>
      <c r="AV203" s="45"/>
      <c r="AW203" s="43">
        <f t="shared" ref="AW203:AW208" si="418">SUM(AV203*$E203*$F203*$H203*$J203*$AW$11)</f>
        <v>0</v>
      </c>
      <c r="AX203" s="45">
        <v>128</v>
      </c>
      <c r="AY203" s="43">
        <f t="shared" si="400"/>
        <v>2059366.3999999999</v>
      </c>
      <c r="AZ203" s="45"/>
      <c r="BA203" s="43">
        <f t="shared" ref="BA203:BA208" si="419">SUM(AZ203*$E203*$F203*$H203*$J203*$BA$11)</f>
        <v>0</v>
      </c>
      <c r="BB203" s="45"/>
      <c r="BC203" s="43">
        <f t="shared" ref="BC203:BC208" si="420">SUM(BB203*$E203*$F203*$H203*$J203*$BC$11)</f>
        <v>0</v>
      </c>
      <c r="BD203" s="45"/>
      <c r="BE203" s="43">
        <f t="shared" ref="BE203:BE208" si="421">SUM(BD203*$E203*$F203*$H203*$J203*$BE$11)</f>
        <v>0</v>
      </c>
      <c r="BF203" s="45"/>
      <c r="BG203" s="43">
        <f t="shared" ref="BG203:BG208" si="422">SUM(BF203*$E203*$F203*$H203*$J203*$BG$11)</f>
        <v>0</v>
      </c>
      <c r="BH203" s="45"/>
      <c r="BI203" s="43">
        <f t="shared" ref="BI203:BI208" si="423">SUM(BH203*$E203*$F203*$H203*$J203*$BI$11)</f>
        <v>0</v>
      </c>
      <c r="BJ203" s="45"/>
      <c r="BK203" s="43">
        <f t="shared" ref="BK203:BK208" si="424">SUM(BJ203*$E203*$F203*$H203*$J203*$BK$11)</f>
        <v>0</v>
      </c>
      <c r="BL203" s="45"/>
      <c r="BM203" s="43">
        <f t="shared" ref="BM203:BM208" si="425">SUM(BL203*$E203*$F203*$H203*$J203*$BM$11)</f>
        <v>0</v>
      </c>
      <c r="BN203" s="45"/>
      <c r="BO203" s="43">
        <f t="shared" ref="BO203:BO208" si="426">BN203*$E203*$F203*$H203*$K203*$BO$11</f>
        <v>0</v>
      </c>
      <c r="BP203" s="45"/>
      <c r="BQ203" s="43">
        <f t="shared" ref="BQ203:BQ208" si="427">BP203*$E203*$F203*$H203*$K203*$BQ$11</f>
        <v>0</v>
      </c>
      <c r="BR203" s="86"/>
      <c r="BS203" s="43">
        <f t="shared" ref="BS203:BS208" si="428">BR203*$E203*$F203*$H203*$K203*$BS$11</f>
        <v>0</v>
      </c>
      <c r="BT203" s="45"/>
      <c r="BU203" s="43">
        <f t="shared" ref="BU203:BU208" si="429">BT203*$E203*$F203*$H203*$K203*$BU$11</f>
        <v>0</v>
      </c>
      <c r="BV203" s="45"/>
      <c r="BW203" s="43">
        <f t="shared" ref="BW203:BW208" si="430">BV203*$E203*$F203*$H203*$K203*$BW$11</f>
        <v>0</v>
      </c>
      <c r="BX203" s="72"/>
      <c r="BY203" s="43">
        <f t="shared" ref="BY203:BY208" si="431">BX203*$E203*$F203*$H203*$K203*$BY$11</f>
        <v>0</v>
      </c>
      <c r="BZ203" s="47">
        <v>0</v>
      </c>
      <c r="CA203" s="47">
        <v>0</v>
      </c>
      <c r="CB203" s="45"/>
      <c r="CC203" s="43">
        <f t="shared" ref="CC203:CC208" si="432">CB203*$E203*$F203*$H203*$K203*$CC$11</f>
        <v>0</v>
      </c>
      <c r="CD203" s="45"/>
      <c r="CE203" s="43">
        <f t="shared" ref="CE203:CE208" si="433">CD203*$E203*$F203*$H203*$K203*$CE$11</f>
        <v>0</v>
      </c>
      <c r="CF203" s="45"/>
      <c r="CG203" s="43">
        <f t="shared" ref="CG203:CG208" si="434">CF203*$E203*$F203*$H203*$K203*$CG$11</f>
        <v>0</v>
      </c>
      <c r="CH203" s="45"/>
      <c r="CI203" s="43">
        <f t="shared" ref="CI203:CI208" si="435">CH203*$E203*$F203*$H203*$K203*$CI$11</f>
        <v>0</v>
      </c>
      <c r="CJ203" s="43">
        <v>0</v>
      </c>
      <c r="CK203" s="43">
        <v>0</v>
      </c>
      <c r="CL203" s="45"/>
      <c r="CM203" s="43">
        <f t="shared" ref="CM203:CM208" si="436">CL203*$E203*$F203*$H203*$K203*$CM$11</f>
        <v>0</v>
      </c>
      <c r="CN203" s="45"/>
      <c r="CO203" s="43">
        <f t="shared" ref="CO203:CO208" si="437">CN203*$E203*$F203*$H203*$K203*$CO$11</f>
        <v>0</v>
      </c>
      <c r="CP203" s="45"/>
      <c r="CQ203" s="43">
        <f t="shared" ref="CQ203:CQ208" si="438">CP203*$E203*$F203*$H203*$K203*$CQ$11</f>
        <v>0</v>
      </c>
      <c r="CR203" s="45"/>
      <c r="CS203" s="43">
        <f t="shared" ref="CS203:CS208" si="439">CR203*$E203*$F203*$H203*$K203*$CS$11</f>
        <v>0</v>
      </c>
      <c r="CT203" s="45"/>
      <c r="CU203" s="43">
        <f t="shared" ref="CU203:CU208" si="440">CT203*$E203*$F203*$H203*$K203*$CU$11</f>
        <v>0</v>
      </c>
      <c r="CV203" s="45"/>
      <c r="CW203" s="43">
        <f t="shared" ref="CW203:CW208" si="441">CV203*$E203*$F203*$H203*$L203*$CW$11</f>
        <v>0</v>
      </c>
      <c r="CX203" s="45"/>
      <c r="CY203" s="43">
        <f t="shared" ref="CY203:CY208" si="442">CX203*$E203*$F203*$H203*$M203*$CY$11</f>
        <v>0</v>
      </c>
      <c r="CZ203" s="44"/>
      <c r="DA203" s="43">
        <f t="shared" ref="DA203:DA208" si="443">CZ203*E203*F203*H203</f>
        <v>0</v>
      </c>
      <c r="DB203" s="44"/>
      <c r="DC203" s="43"/>
      <c r="DD203" s="49">
        <f t="shared" si="401"/>
        <v>128</v>
      </c>
      <c r="DE203" s="49">
        <f t="shared" si="401"/>
        <v>2059366.3999999999</v>
      </c>
    </row>
    <row r="204" spans="1:109" ht="45" hidden="1" x14ac:dyDescent="0.25">
      <c r="A204" s="23"/>
      <c r="B204" s="23">
        <v>146</v>
      </c>
      <c r="C204" s="108" t="s">
        <v>454</v>
      </c>
      <c r="D204" s="65" t="s">
        <v>455</v>
      </c>
      <c r="E204" s="38">
        <v>13520</v>
      </c>
      <c r="F204" s="39">
        <v>1.0900000000000001</v>
      </c>
      <c r="G204" s="39"/>
      <c r="H204" s="40">
        <v>1</v>
      </c>
      <c r="I204" s="41"/>
      <c r="J204" s="38">
        <v>1.4</v>
      </c>
      <c r="K204" s="38">
        <v>1.68</v>
      </c>
      <c r="L204" s="38">
        <v>2.23</v>
      </c>
      <c r="M204" s="42">
        <v>2.57</v>
      </c>
      <c r="N204" s="77"/>
      <c r="O204" s="43">
        <f t="shared" si="402"/>
        <v>0</v>
      </c>
      <c r="P204" s="45"/>
      <c r="Q204" s="43">
        <f t="shared" si="403"/>
        <v>0</v>
      </c>
      <c r="R204" s="45"/>
      <c r="S204" s="44">
        <f t="shared" si="404"/>
        <v>0</v>
      </c>
      <c r="T204" s="45"/>
      <c r="U204" s="43">
        <f t="shared" si="405"/>
        <v>0</v>
      </c>
      <c r="V204" s="45"/>
      <c r="W204" s="43">
        <f t="shared" si="406"/>
        <v>0</v>
      </c>
      <c r="X204" s="45"/>
      <c r="Y204" s="44">
        <f t="shared" si="407"/>
        <v>0</v>
      </c>
      <c r="Z204" s="78"/>
      <c r="AA204" s="43">
        <f t="shared" si="408"/>
        <v>0</v>
      </c>
      <c r="AB204" s="45"/>
      <c r="AC204" s="43">
        <f t="shared" si="409"/>
        <v>0</v>
      </c>
      <c r="AD204" s="45"/>
      <c r="AE204" s="43">
        <f t="shared" si="410"/>
        <v>0</v>
      </c>
      <c r="AF204" s="43">
        <v>0</v>
      </c>
      <c r="AG204" s="43">
        <v>0</v>
      </c>
      <c r="AH204" s="45"/>
      <c r="AI204" s="43">
        <f t="shared" si="411"/>
        <v>0</v>
      </c>
      <c r="AJ204" s="45"/>
      <c r="AK204" s="43">
        <f t="shared" si="412"/>
        <v>0</v>
      </c>
      <c r="AL204" s="45"/>
      <c r="AM204" s="43">
        <f t="shared" si="413"/>
        <v>0</v>
      </c>
      <c r="AN204" s="78"/>
      <c r="AO204" s="43">
        <f t="shared" si="414"/>
        <v>0</v>
      </c>
      <c r="AP204" s="45"/>
      <c r="AQ204" s="44">
        <f t="shared" si="415"/>
        <v>0</v>
      </c>
      <c r="AR204" s="45"/>
      <c r="AS204" s="43">
        <f t="shared" si="416"/>
        <v>0</v>
      </c>
      <c r="AT204" s="45"/>
      <c r="AU204" s="43">
        <f t="shared" si="417"/>
        <v>0</v>
      </c>
      <c r="AV204" s="45"/>
      <c r="AW204" s="43">
        <f t="shared" si="418"/>
        <v>0</v>
      </c>
      <c r="AX204" s="45">
        <v>47</v>
      </c>
      <c r="AY204" s="43">
        <f t="shared" si="400"/>
        <v>969681.44000000006</v>
      </c>
      <c r="AZ204" s="45"/>
      <c r="BA204" s="43">
        <f t="shared" si="419"/>
        <v>0</v>
      </c>
      <c r="BB204" s="45"/>
      <c r="BC204" s="43">
        <f t="shared" si="420"/>
        <v>0</v>
      </c>
      <c r="BD204" s="45"/>
      <c r="BE204" s="43">
        <f t="shared" si="421"/>
        <v>0</v>
      </c>
      <c r="BF204" s="45"/>
      <c r="BG204" s="43">
        <f t="shared" si="422"/>
        <v>0</v>
      </c>
      <c r="BH204" s="45"/>
      <c r="BI204" s="43">
        <f t="shared" si="423"/>
        <v>0</v>
      </c>
      <c r="BJ204" s="45"/>
      <c r="BK204" s="43">
        <f t="shared" si="424"/>
        <v>0</v>
      </c>
      <c r="BL204" s="45"/>
      <c r="BM204" s="43">
        <f t="shared" si="425"/>
        <v>0</v>
      </c>
      <c r="BN204" s="45"/>
      <c r="BO204" s="43">
        <f t="shared" si="426"/>
        <v>0</v>
      </c>
      <c r="BP204" s="45"/>
      <c r="BQ204" s="43">
        <f t="shared" si="427"/>
        <v>0</v>
      </c>
      <c r="BR204" s="86"/>
      <c r="BS204" s="43">
        <f t="shared" si="428"/>
        <v>0</v>
      </c>
      <c r="BT204" s="45"/>
      <c r="BU204" s="43">
        <f t="shared" si="429"/>
        <v>0</v>
      </c>
      <c r="BV204" s="45"/>
      <c r="BW204" s="43">
        <f t="shared" si="430"/>
        <v>0</v>
      </c>
      <c r="BX204" s="72"/>
      <c r="BY204" s="43">
        <f t="shared" si="431"/>
        <v>0</v>
      </c>
      <c r="BZ204" s="47">
        <v>0</v>
      </c>
      <c r="CA204" s="47">
        <v>0</v>
      </c>
      <c r="CB204" s="45"/>
      <c r="CC204" s="43">
        <f t="shared" si="432"/>
        <v>0</v>
      </c>
      <c r="CD204" s="45"/>
      <c r="CE204" s="43">
        <f t="shared" si="433"/>
        <v>0</v>
      </c>
      <c r="CF204" s="45"/>
      <c r="CG204" s="43">
        <f t="shared" si="434"/>
        <v>0</v>
      </c>
      <c r="CH204" s="45"/>
      <c r="CI204" s="43">
        <f t="shared" si="435"/>
        <v>0</v>
      </c>
      <c r="CJ204" s="43">
        <v>0</v>
      </c>
      <c r="CK204" s="43">
        <v>0</v>
      </c>
      <c r="CL204" s="45"/>
      <c r="CM204" s="43">
        <f t="shared" si="436"/>
        <v>0</v>
      </c>
      <c r="CN204" s="45"/>
      <c r="CO204" s="43">
        <f t="shared" si="437"/>
        <v>0</v>
      </c>
      <c r="CP204" s="45"/>
      <c r="CQ204" s="43">
        <f t="shared" si="438"/>
        <v>0</v>
      </c>
      <c r="CR204" s="45"/>
      <c r="CS204" s="43">
        <f t="shared" si="439"/>
        <v>0</v>
      </c>
      <c r="CT204" s="45"/>
      <c r="CU204" s="43">
        <f t="shared" si="440"/>
        <v>0</v>
      </c>
      <c r="CV204" s="45"/>
      <c r="CW204" s="43">
        <f t="shared" si="441"/>
        <v>0</v>
      </c>
      <c r="CX204" s="45"/>
      <c r="CY204" s="43">
        <f t="shared" si="442"/>
        <v>0</v>
      </c>
      <c r="CZ204" s="44"/>
      <c r="DA204" s="43">
        <f t="shared" si="443"/>
        <v>0</v>
      </c>
      <c r="DB204" s="44"/>
      <c r="DC204" s="43"/>
      <c r="DD204" s="49">
        <f t="shared" si="401"/>
        <v>47</v>
      </c>
      <c r="DE204" s="49">
        <f t="shared" si="401"/>
        <v>969681.44000000006</v>
      </c>
    </row>
    <row r="205" spans="1:109" ht="45" hidden="1" x14ac:dyDescent="0.25">
      <c r="A205" s="23"/>
      <c r="B205" s="23">
        <v>147</v>
      </c>
      <c r="C205" s="108" t="s">
        <v>456</v>
      </c>
      <c r="D205" s="65" t="s">
        <v>457</v>
      </c>
      <c r="E205" s="38">
        <v>13520</v>
      </c>
      <c r="F205" s="39">
        <v>1.5</v>
      </c>
      <c r="G205" s="39"/>
      <c r="H205" s="40">
        <v>1</v>
      </c>
      <c r="I205" s="41"/>
      <c r="J205" s="38">
        <v>1.4</v>
      </c>
      <c r="K205" s="38">
        <v>1.68</v>
      </c>
      <c r="L205" s="38">
        <v>2.23</v>
      </c>
      <c r="M205" s="42">
        <v>2.57</v>
      </c>
      <c r="N205" s="77"/>
      <c r="O205" s="43">
        <f t="shared" si="402"/>
        <v>0</v>
      </c>
      <c r="P205" s="45"/>
      <c r="Q205" s="43">
        <f t="shared" si="403"/>
        <v>0</v>
      </c>
      <c r="R205" s="45"/>
      <c r="S205" s="44">
        <f t="shared" si="404"/>
        <v>0</v>
      </c>
      <c r="T205" s="45"/>
      <c r="U205" s="43">
        <f t="shared" si="405"/>
        <v>0</v>
      </c>
      <c r="V205" s="45"/>
      <c r="W205" s="43">
        <f t="shared" si="406"/>
        <v>0</v>
      </c>
      <c r="X205" s="45"/>
      <c r="Y205" s="44">
        <f t="shared" si="407"/>
        <v>0</v>
      </c>
      <c r="Z205" s="78"/>
      <c r="AA205" s="43">
        <f t="shared" si="408"/>
        <v>0</v>
      </c>
      <c r="AB205" s="45"/>
      <c r="AC205" s="43">
        <f t="shared" si="409"/>
        <v>0</v>
      </c>
      <c r="AD205" s="45"/>
      <c r="AE205" s="43">
        <f t="shared" si="410"/>
        <v>0</v>
      </c>
      <c r="AF205" s="43">
        <v>0</v>
      </c>
      <c r="AG205" s="43">
        <v>0</v>
      </c>
      <c r="AH205" s="45"/>
      <c r="AI205" s="43">
        <f t="shared" si="411"/>
        <v>0</v>
      </c>
      <c r="AJ205" s="45"/>
      <c r="AK205" s="43">
        <f t="shared" si="412"/>
        <v>0</v>
      </c>
      <c r="AL205" s="45"/>
      <c r="AM205" s="43">
        <f t="shared" si="413"/>
        <v>0</v>
      </c>
      <c r="AN205" s="78"/>
      <c r="AO205" s="43">
        <f t="shared" si="414"/>
        <v>0</v>
      </c>
      <c r="AP205" s="45"/>
      <c r="AQ205" s="44">
        <f t="shared" si="415"/>
        <v>0</v>
      </c>
      <c r="AR205" s="45"/>
      <c r="AS205" s="43">
        <f t="shared" si="416"/>
        <v>0</v>
      </c>
      <c r="AT205" s="45"/>
      <c r="AU205" s="43">
        <f t="shared" si="417"/>
        <v>0</v>
      </c>
      <c r="AV205" s="45"/>
      <c r="AW205" s="43">
        <f t="shared" si="418"/>
        <v>0</v>
      </c>
      <c r="AX205" s="45">
        <v>30</v>
      </c>
      <c r="AY205" s="43">
        <f t="shared" si="400"/>
        <v>851760</v>
      </c>
      <c r="AZ205" s="45"/>
      <c r="BA205" s="43">
        <f t="shared" si="419"/>
        <v>0</v>
      </c>
      <c r="BB205" s="45"/>
      <c r="BC205" s="43">
        <f t="shared" si="420"/>
        <v>0</v>
      </c>
      <c r="BD205" s="45"/>
      <c r="BE205" s="43">
        <f t="shared" si="421"/>
        <v>0</v>
      </c>
      <c r="BF205" s="45"/>
      <c r="BG205" s="43">
        <f t="shared" si="422"/>
        <v>0</v>
      </c>
      <c r="BH205" s="45"/>
      <c r="BI205" s="43">
        <f t="shared" si="423"/>
        <v>0</v>
      </c>
      <c r="BJ205" s="45"/>
      <c r="BK205" s="43">
        <f t="shared" si="424"/>
        <v>0</v>
      </c>
      <c r="BL205" s="45"/>
      <c r="BM205" s="43">
        <f t="shared" si="425"/>
        <v>0</v>
      </c>
      <c r="BN205" s="45"/>
      <c r="BO205" s="43">
        <f t="shared" si="426"/>
        <v>0</v>
      </c>
      <c r="BP205" s="45"/>
      <c r="BQ205" s="43">
        <f t="shared" si="427"/>
        <v>0</v>
      </c>
      <c r="BR205" s="86"/>
      <c r="BS205" s="43">
        <f t="shared" si="428"/>
        <v>0</v>
      </c>
      <c r="BT205" s="45"/>
      <c r="BU205" s="43">
        <f t="shared" si="429"/>
        <v>0</v>
      </c>
      <c r="BV205" s="45"/>
      <c r="BW205" s="43">
        <f t="shared" si="430"/>
        <v>0</v>
      </c>
      <c r="BX205" s="72"/>
      <c r="BY205" s="43">
        <f t="shared" si="431"/>
        <v>0</v>
      </c>
      <c r="BZ205" s="47">
        <v>0</v>
      </c>
      <c r="CA205" s="47">
        <v>0</v>
      </c>
      <c r="CB205" s="45"/>
      <c r="CC205" s="43">
        <f t="shared" si="432"/>
        <v>0</v>
      </c>
      <c r="CD205" s="45"/>
      <c r="CE205" s="43">
        <f t="shared" si="433"/>
        <v>0</v>
      </c>
      <c r="CF205" s="45"/>
      <c r="CG205" s="43">
        <f t="shared" si="434"/>
        <v>0</v>
      </c>
      <c r="CH205" s="45"/>
      <c r="CI205" s="43">
        <f t="shared" si="435"/>
        <v>0</v>
      </c>
      <c r="CJ205" s="43">
        <v>0</v>
      </c>
      <c r="CK205" s="43">
        <v>0</v>
      </c>
      <c r="CL205" s="45"/>
      <c r="CM205" s="43">
        <f t="shared" si="436"/>
        <v>0</v>
      </c>
      <c r="CN205" s="45"/>
      <c r="CO205" s="43">
        <f t="shared" si="437"/>
        <v>0</v>
      </c>
      <c r="CP205" s="45"/>
      <c r="CQ205" s="43">
        <f t="shared" si="438"/>
        <v>0</v>
      </c>
      <c r="CR205" s="45"/>
      <c r="CS205" s="43">
        <f t="shared" si="439"/>
        <v>0</v>
      </c>
      <c r="CT205" s="45"/>
      <c r="CU205" s="43">
        <f t="shared" si="440"/>
        <v>0</v>
      </c>
      <c r="CV205" s="45"/>
      <c r="CW205" s="43">
        <f t="shared" si="441"/>
        <v>0</v>
      </c>
      <c r="CX205" s="45"/>
      <c r="CY205" s="43">
        <f t="shared" si="442"/>
        <v>0</v>
      </c>
      <c r="CZ205" s="44"/>
      <c r="DA205" s="43">
        <f t="shared" si="443"/>
        <v>0</v>
      </c>
      <c r="DB205" s="44"/>
      <c r="DC205" s="43"/>
      <c r="DD205" s="49">
        <f t="shared" si="401"/>
        <v>30</v>
      </c>
      <c r="DE205" s="49">
        <f t="shared" si="401"/>
        <v>851760</v>
      </c>
    </row>
    <row r="206" spans="1:109" ht="60" hidden="1" x14ac:dyDescent="0.25">
      <c r="A206" s="23"/>
      <c r="B206" s="23">
        <v>148</v>
      </c>
      <c r="C206" s="108" t="s">
        <v>458</v>
      </c>
      <c r="D206" s="65" t="s">
        <v>459</v>
      </c>
      <c r="E206" s="38">
        <v>13520</v>
      </c>
      <c r="F206" s="39">
        <v>1.8</v>
      </c>
      <c r="G206" s="39"/>
      <c r="H206" s="40">
        <v>1</v>
      </c>
      <c r="I206" s="41"/>
      <c r="J206" s="38">
        <v>1.4</v>
      </c>
      <c r="K206" s="38">
        <v>1.68</v>
      </c>
      <c r="L206" s="38">
        <v>2.23</v>
      </c>
      <c r="M206" s="42">
        <v>2.57</v>
      </c>
      <c r="N206" s="77"/>
      <c r="O206" s="43">
        <f t="shared" si="402"/>
        <v>0</v>
      </c>
      <c r="P206" s="45"/>
      <c r="Q206" s="43">
        <f t="shared" si="403"/>
        <v>0</v>
      </c>
      <c r="R206" s="45"/>
      <c r="S206" s="44">
        <f t="shared" si="404"/>
        <v>0</v>
      </c>
      <c r="T206" s="45"/>
      <c r="U206" s="43">
        <f t="shared" si="405"/>
        <v>0</v>
      </c>
      <c r="V206" s="45"/>
      <c r="W206" s="43">
        <f t="shared" si="406"/>
        <v>0</v>
      </c>
      <c r="X206" s="45"/>
      <c r="Y206" s="44">
        <f t="shared" si="407"/>
        <v>0</v>
      </c>
      <c r="Z206" s="78"/>
      <c r="AA206" s="43">
        <f t="shared" si="408"/>
        <v>0</v>
      </c>
      <c r="AB206" s="45"/>
      <c r="AC206" s="43">
        <f t="shared" si="409"/>
        <v>0</v>
      </c>
      <c r="AD206" s="45"/>
      <c r="AE206" s="43">
        <f t="shared" si="410"/>
        <v>0</v>
      </c>
      <c r="AF206" s="43">
        <v>0</v>
      </c>
      <c r="AG206" s="43">
        <v>0</v>
      </c>
      <c r="AH206" s="45"/>
      <c r="AI206" s="43">
        <f t="shared" si="411"/>
        <v>0</v>
      </c>
      <c r="AJ206" s="45"/>
      <c r="AK206" s="43">
        <f t="shared" si="412"/>
        <v>0</v>
      </c>
      <c r="AL206" s="45"/>
      <c r="AM206" s="43">
        <f t="shared" si="413"/>
        <v>0</v>
      </c>
      <c r="AN206" s="78"/>
      <c r="AO206" s="43">
        <f t="shared" si="414"/>
        <v>0</v>
      </c>
      <c r="AP206" s="45"/>
      <c r="AQ206" s="44">
        <f t="shared" si="415"/>
        <v>0</v>
      </c>
      <c r="AR206" s="45"/>
      <c r="AS206" s="43">
        <f t="shared" si="416"/>
        <v>0</v>
      </c>
      <c r="AT206" s="45"/>
      <c r="AU206" s="43">
        <f t="shared" si="417"/>
        <v>0</v>
      </c>
      <c r="AV206" s="45"/>
      <c r="AW206" s="43">
        <f t="shared" si="418"/>
        <v>0</v>
      </c>
      <c r="AX206" s="45">
        <v>0</v>
      </c>
      <c r="AY206" s="43">
        <f t="shared" si="400"/>
        <v>0</v>
      </c>
      <c r="AZ206" s="45"/>
      <c r="BA206" s="43">
        <f t="shared" si="419"/>
        <v>0</v>
      </c>
      <c r="BB206" s="45"/>
      <c r="BC206" s="43">
        <f t="shared" si="420"/>
        <v>0</v>
      </c>
      <c r="BD206" s="45"/>
      <c r="BE206" s="43">
        <f t="shared" si="421"/>
        <v>0</v>
      </c>
      <c r="BF206" s="45"/>
      <c r="BG206" s="43">
        <f t="shared" si="422"/>
        <v>0</v>
      </c>
      <c r="BH206" s="45"/>
      <c r="BI206" s="43">
        <f t="shared" si="423"/>
        <v>0</v>
      </c>
      <c r="BJ206" s="45"/>
      <c r="BK206" s="43">
        <f t="shared" si="424"/>
        <v>0</v>
      </c>
      <c r="BL206" s="45"/>
      <c r="BM206" s="43">
        <f t="shared" si="425"/>
        <v>0</v>
      </c>
      <c r="BN206" s="45"/>
      <c r="BO206" s="43">
        <f t="shared" si="426"/>
        <v>0</v>
      </c>
      <c r="BP206" s="45"/>
      <c r="BQ206" s="43">
        <f t="shared" si="427"/>
        <v>0</v>
      </c>
      <c r="BR206" s="86"/>
      <c r="BS206" s="43">
        <f t="shared" si="428"/>
        <v>0</v>
      </c>
      <c r="BT206" s="45"/>
      <c r="BU206" s="43">
        <f t="shared" si="429"/>
        <v>0</v>
      </c>
      <c r="BV206" s="45"/>
      <c r="BW206" s="43">
        <f t="shared" si="430"/>
        <v>0</v>
      </c>
      <c r="BX206" s="72"/>
      <c r="BY206" s="43">
        <f t="shared" si="431"/>
        <v>0</v>
      </c>
      <c r="BZ206" s="47">
        <v>0</v>
      </c>
      <c r="CA206" s="47">
        <v>0</v>
      </c>
      <c r="CB206" s="45"/>
      <c r="CC206" s="43">
        <f t="shared" si="432"/>
        <v>0</v>
      </c>
      <c r="CD206" s="45"/>
      <c r="CE206" s="43">
        <f t="shared" si="433"/>
        <v>0</v>
      </c>
      <c r="CF206" s="45"/>
      <c r="CG206" s="43">
        <f t="shared" si="434"/>
        <v>0</v>
      </c>
      <c r="CH206" s="45"/>
      <c r="CI206" s="43">
        <f t="shared" si="435"/>
        <v>0</v>
      </c>
      <c r="CJ206" s="43">
        <v>0</v>
      </c>
      <c r="CK206" s="43">
        <v>0</v>
      </c>
      <c r="CL206" s="45"/>
      <c r="CM206" s="43">
        <f t="shared" si="436"/>
        <v>0</v>
      </c>
      <c r="CN206" s="45"/>
      <c r="CO206" s="43">
        <f t="shared" si="437"/>
        <v>0</v>
      </c>
      <c r="CP206" s="45"/>
      <c r="CQ206" s="43">
        <f t="shared" si="438"/>
        <v>0</v>
      </c>
      <c r="CR206" s="45"/>
      <c r="CS206" s="43">
        <f t="shared" si="439"/>
        <v>0</v>
      </c>
      <c r="CT206" s="45"/>
      <c r="CU206" s="43">
        <f t="shared" si="440"/>
        <v>0</v>
      </c>
      <c r="CV206" s="45"/>
      <c r="CW206" s="43">
        <f t="shared" si="441"/>
        <v>0</v>
      </c>
      <c r="CX206" s="45"/>
      <c r="CY206" s="43">
        <f t="shared" si="442"/>
        <v>0</v>
      </c>
      <c r="CZ206" s="44"/>
      <c r="DA206" s="43">
        <f t="shared" si="443"/>
        <v>0</v>
      </c>
      <c r="DB206" s="44"/>
      <c r="DC206" s="43"/>
      <c r="DD206" s="49">
        <f t="shared" si="401"/>
        <v>0</v>
      </c>
      <c r="DE206" s="49">
        <f t="shared" si="401"/>
        <v>0</v>
      </c>
    </row>
    <row r="207" spans="1:109" ht="45" hidden="1" x14ac:dyDescent="0.25">
      <c r="A207" s="23"/>
      <c r="B207" s="23">
        <v>149</v>
      </c>
      <c r="C207" s="108" t="s">
        <v>460</v>
      </c>
      <c r="D207" s="65" t="s">
        <v>461</v>
      </c>
      <c r="E207" s="38">
        <v>13520</v>
      </c>
      <c r="F207" s="39">
        <v>2.75</v>
      </c>
      <c r="G207" s="39"/>
      <c r="H207" s="40">
        <v>1</v>
      </c>
      <c r="I207" s="41"/>
      <c r="J207" s="38">
        <v>1.4</v>
      </c>
      <c r="K207" s="38">
        <v>1.68</v>
      </c>
      <c r="L207" s="38">
        <v>2.23</v>
      </c>
      <c r="M207" s="42">
        <v>2.57</v>
      </c>
      <c r="N207" s="77"/>
      <c r="O207" s="43">
        <f t="shared" si="402"/>
        <v>0</v>
      </c>
      <c r="P207" s="45"/>
      <c r="Q207" s="43">
        <f t="shared" si="403"/>
        <v>0</v>
      </c>
      <c r="R207" s="45"/>
      <c r="S207" s="44">
        <f t="shared" si="404"/>
        <v>0</v>
      </c>
      <c r="T207" s="45"/>
      <c r="U207" s="43">
        <f t="shared" si="405"/>
        <v>0</v>
      </c>
      <c r="V207" s="45"/>
      <c r="W207" s="43">
        <f t="shared" si="406"/>
        <v>0</v>
      </c>
      <c r="X207" s="45"/>
      <c r="Y207" s="44">
        <f t="shared" si="407"/>
        <v>0</v>
      </c>
      <c r="Z207" s="78"/>
      <c r="AA207" s="43">
        <f t="shared" si="408"/>
        <v>0</v>
      </c>
      <c r="AB207" s="45"/>
      <c r="AC207" s="43">
        <f t="shared" si="409"/>
        <v>0</v>
      </c>
      <c r="AD207" s="45"/>
      <c r="AE207" s="43">
        <f t="shared" si="410"/>
        <v>0</v>
      </c>
      <c r="AF207" s="43">
        <v>0</v>
      </c>
      <c r="AG207" s="43">
        <v>0</v>
      </c>
      <c r="AH207" s="45"/>
      <c r="AI207" s="43">
        <f t="shared" si="411"/>
        <v>0</v>
      </c>
      <c r="AJ207" s="45"/>
      <c r="AK207" s="43">
        <f t="shared" si="412"/>
        <v>0</v>
      </c>
      <c r="AL207" s="45"/>
      <c r="AM207" s="43">
        <f t="shared" si="413"/>
        <v>0</v>
      </c>
      <c r="AN207" s="78"/>
      <c r="AO207" s="43">
        <f t="shared" si="414"/>
        <v>0</v>
      </c>
      <c r="AP207" s="45"/>
      <c r="AQ207" s="44">
        <f t="shared" si="415"/>
        <v>0</v>
      </c>
      <c r="AR207" s="45"/>
      <c r="AS207" s="43">
        <f t="shared" si="416"/>
        <v>0</v>
      </c>
      <c r="AT207" s="45"/>
      <c r="AU207" s="43">
        <f t="shared" si="417"/>
        <v>0</v>
      </c>
      <c r="AV207" s="45"/>
      <c r="AW207" s="43">
        <f t="shared" si="418"/>
        <v>0</v>
      </c>
      <c r="AX207" s="45">
        <v>50</v>
      </c>
      <c r="AY207" s="43">
        <f t="shared" si="400"/>
        <v>2602600</v>
      </c>
      <c r="AZ207" s="45"/>
      <c r="BA207" s="43">
        <f t="shared" si="419"/>
        <v>0</v>
      </c>
      <c r="BB207" s="45"/>
      <c r="BC207" s="43">
        <f t="shared" si="420"/>
        <v>0</v>
      </c>
      <c r="BD207" s="45"/>
      <c r="BE207" s="43">
        <f t="shared" si="421"/>
        <v>0</v>
      </c>
      <c r="BF207" s="45"/>
      <c r="BG207" s="43">
        <f t="shared" si="422"/>
        <v>0</v>
      </c>
      <c r="BH207" s="45"/>
      <c r="BI207" s="43">
        <f t="shared" si="423"/>
        <v>0</v>
      </c>
      <c r="BJ207" s="45"/>
      <c r="BK207" s="43">
        <f t="shared" si="424"/>
        <v>0</v>
      </c>
      <c r="BL207" s="45"/>
      <c r="BM207" s="43">
        <f t="shared" si="425"/>
        <v>0</v>
      </c>
      <c r="BN207" s="45"/>
      <c r="BO207" s="43">
        <f t="shared" si="426"/>
        <v>0</v>
      </c>
      <c r="BP207" s="45"/>
      <c r="BQ207" s="43">
        <f t="shared" si="427"/>
        <v>0</v>
      </c>
      <c r="BR207" s="86"/>
      <c r="BS207" s="43">
        <f t="shared" si="428"/>
        <v>0</v>
      </c>
      <c r="BT207" s="45"/>
      <c r="BU207" s="43">
        <f t="shared" si="429"/>
        <v>0</v>
      </c>
      <c r="BV207" s="45"/>
      <c r="BW207" s="43">
        <f t="shared" si="430"/>
        <v>0</v>
      </c>
      <c r="BX207" s="72"/>
      <c r="BY207" s="43">
        <f t="shared" si="431"/>
        <v>0</v>
      </c>
      <c r="BZ207" s="47">
        <v>0</v>
      </c>
      <c r="CA207" s="47">
        <v>0</v>
      </c>
      <c r="CB207" s="45"/>
      <c r="CC207" s="43">
        <f t="shared" si="432"/>
        <v>0</v>
      </c>
      <c r="CD207" s="45"/>
      <c r="CE207" s="43">
        <f t="shared" si="433"/>
        <v>0</v>
      </c>
      <c r="CF207" s="45"/>
      <c r="CG207" s="43">
        <f t="shared" si="434"/>
        <v>0</v>
      </c>
      <c r="CH207" s="45"/>
      <c r="CI207" s="43">
        <f t="shared" si="435"/>
        <v>0</v>
      </c>
      <c r="CJ207" s="43">
        <v>0</v>
      </c>
      <c r="CK207" s="43">
        <v>0</v>
      </c>
      <c r="CL207" s="45"/>
      <c r="CM207" s="43">
        <f t="shared" si="436"/>
        <v>0</v>
      </c>
      <c r="CN207" s="45"/>
      <c r="CO207" s="43">
        <f t="shared" si="437"/>
        <v>0</v>
      </c>
      <c r="CP207" s="45"/>
      <c r="CQ207" s="43">
        <f t="shared" si="438"/>
        <v>0</v>
      </c>
      <c r="CR207" s="45"/>
      <c r="CS207" s="43">
        <f t="shared" si="439"/>
        <v>0</v>
      </c>
      <c r="CT207" s="45"/>
      <c r="CU207" s="43">
        <f t="shared" si="440"/>
        <v>0</v>
      </c>
      <c r="CV207" s="45"/>
      <c r="CW207" s="43">
        <f t="shared" si="441"/>
        <v>0</v>
      </c>
      <c r="CX207" s="45"/>
      <c r="CY207" s="43">
        <f t="shared" si="442"/>
        <v>0</v>
      </c>
      <c r="CZ207" s="44"/>
      <c r="DA207" s="43">
        <f t="shared" si="443"/>
        <v>0</v>
      </c>
      <c r="DB207" s="44"/>
      <c r="DC207" s="43"/>
      <c r="DD207" s="49">
        <f t="shared" si="401"/>
        <v>50</v>
      </c>
      <c r="DE207" s="49">
        <f t="shared" si="401"/>
        <v>2602600</v>
      </c>
    </row>
    <row r="208" spans="1:109" ht="60" hidden="1" x14ac:dyDescent="0.25">
      <c r="A208" s="23"/>
      <c r="B208" s="23">
        <v>150</v>
      </c>
      <c r="C208" s="108" t="s">
        <v>462</v>
      </c>
      <c r="D208" s="65" t="s">
        <v>463</v>
      </c>
      <c r="E208" s="38">
        <v>13520</v>
      </c>
      <c r="F208" s="39">
        <v>2.35</v>
      </c>
      <c r="G208" s="39"/>
      <c r="H208" s="40">
        <v>1</v>
      </c>
      <c r="I208" s="41"/>
      <c r="J208" s="38">
        <v>1.4</v>
      </c>
      <c r="K208" s="38">
        <v>1.68</v>
      </c>
      <c r="L208" s="38">
        <v>2.23</v>
      </c>
      <c r="M208" s="42">
        <v>2.57</v>
      </c>
      <c r="N208" s="77"/>
      <c r="O208" s="43">
        <f t="shared" si="402"/>
        <v>0</v>
      </c>
      <c r="P208" s="45"/>
      <c r="Q208" s="43">
        <f t="shared" si="403"/>
        <v>0</v>
      </c>
      <c r="R208" s="45"/>
      <c r="S208" s="44">
        <f t="shared" si="404"/>
        <v>0</v>
      </c>
      <c r="T208" s="45"/>
      <c r="U208" s="43">
        <f t="shared" si="405"/>
        <v>0</v>
      </c>
      <c r="V208" s="45"/>
      <c r="W208" s="43">
        <f t="shared" si="406"/>
        <v>0</v>
      </c>
      <c r="X208" s="45"/>
      <c r="Y208" s="44">
        <f t="shared" si="407"/>
        <v>0</v>
      </c>
      <c r="Z208" s="78"/>
      <c r="AA208" s="43">
        <f t="shared" si="408"/>
        <v>0</v>
      </c>
      <c r="AB208" s="45"/>
      <c r="AC208" s="43">
        <f t="shared" si="409"/>
        <v>0</v>
      </c>
      <c r="AD208" s="45"/>
      <c r="AE208" s="43">
        <f t="shared" si="410"/>
        <v>0</v>
      </c>
      <c r="AF208" s="43">
        <v>0</v>
      </c>
      <c r="AG208" s="43">
        <v>0</v>
      </c>
      <c r="AH208" s="45"/>
      <c r="AI208" s="43">
        <f t="shared" si="411"/>
        <v>0</v>
      </c>
      <c r="AJ208" s="45"/>
      <c r="AK208" s="43">
        <f t="shared" si="412"/>
        <v>0</v>
      </c>
      <c r="AL208" s="45"/>
      <c r="AM208" s="43">
        <f t="shared" si="413"/>
        <v>0</v>
      </c>
      <c r="AN208" s="78"/>
      <c r="AO208" s="43">
        <f t="shared" si="414"/>
        <v>0</v>
      </c>
      <c r="AP208" s="45"/>
      <c r="AQ208" s="44">
        <f t="shared" si="415"/>
        <v>0</v>
      </c>
      <c r="AR208" s="45"/>
      <c r="AS208" s="43">
        <f t="shared" si="416"/>
        <v>0</v>
      </c>
      <c r="AT208" s="45"/>
      <c r="AU208" s="43">
        <f t="shared" si="417"/>
        <v>0</v>
      </c>
      <c r="AV208" s="45"/>
      <c r="AW208" s="43">
        <f t="shared" si="418"/>
        <v>0</v>
      </c>
      <c r="AX208" s="45">
        <v>5</v>
      </c>
      <c r="AY208" s="43">
        <f t="shared" si="400"/>
        <v>222404</v>
      </c>
      <c r="AZ208" s="45"/>
      <c r="BA208" s="43">
        <f t="shared" si="419"/>
        <v>0</v>
      </c>
      <c r="BB208" s="45"/>
      <c r="BC208" s="43">
        <f t="shared" si="420"/>
        <v>0</v>
      </c>
      <c r="BD208" s="45"/>
      <c r="BE208" s="43">
        <f t="shared" si="421"/>
        <v>0</v>
      </c>
      <c r="BF208" s="45"/>
      <c r="BG208" s="43">
        <f t="shared" si="422"/>
        <v>0</v>
      </c>
      <c r="BH208" s="45"/>
      <c r="BI208" s="43">
        <f t="shared" si="423"/>
        <v>0</v>
      </c>
      <c r="BJ208" s="45"/>
      <c r="BK208" s="43">
        <f t="shared" si="424"/>
        <v>0</v>
      </c>
      <c r="BL208" s="45"/>
      <c r="BM208" s="43">
        <f t="shared" si="425"/>
        <v>0</v>
      </c>
      <c r="BN208" s="45"/>
      <c r="BO208" s="43">
        <f t="shared" si="426"/>
        <v>0</v>
      </c>
      <c r="BP208" s="45"/>
      <c r="BQ208" s="43">
        <f t="shared" si="427"/>
        <v>0</v>
      </c>
      <c r="BR208" s="86"/>
      <c r="BS208" s="43">
        <f t="shared" si="428"/>
        <v>0</v>
      </c>
      <c r="BT208" s="45"/>
      <c r="BU208" s="43">
        <f t="shared" si="429"/>
        <v>0</v>
      </c>
      <c r="BV208" s="45"/>
      <c r="BW208" s="43">
        <f t="shared" si="430"/>
        <v>0</v>
      </c>
      <c r="BX208" s="72"/>
      <c r="BY208" s="43">
        <f t="shared" si="431"/>
        <v>0</v>
      </c>
      <c r="BZ208" s="47">
        <v>0</v>
      </c>
      <c r="CA208" s="47">
        <v>0</v>
      </c>
      <c r="CB208" s="45"/>
      <c r="CC208" s="43">
        <f t="shared" si="432"/>
        <v>0</v>
      </c>
      <c r="CD208" s="45"/>
      <c r="CE208" s="43">
        <f t="shared" si="433"/>
        <v>0</v>
      </c>
      <c r="CF208" s="45"/>
      <c r="CG208" s="43">
        <f t="shared" si="434"/>
        <v>0</v>
      </c>
      <c r="CH208" s="45"/>
      <c r="CI208" s="43">
        <f t="shared" si="435"/>
        <v>0</v>
      </c>
      <c r="CJ208" s="43">
        <v>0</v>
      </c>
      <c r="CK208" s="43">
        <v>0</v>
      </c>
      <c r="CL208" s="45"/>
      <c r="CM208" s="43">
        <f t="shared" si="436"/>
        <v>0</v>
      </c>
      <c r="CN208" s="45"/>
      <c r="CO208" s="43">
        <f t="shared" si="437"/>
        <v>0</v>
      </c>
      <c r="CP208" s="45"/>
      <c r="CQ208" s="43">
        <f t="shared" si="438"/>
        <v>0</v>
      </c>
      <c r="CR208" s="45"/>
      <c r="CS208" s="43">
        <f t="shared" si="439"/>
        <v>0</v>
      </c>
      <c r="CT208" s="45"/>
      <c r="CU208" s="43">
        <f t="shared" si="440"/>
        <v>0</v>
      </c>
      <c r="CV208" s="45"/>
      <c r="CW208" s="43">
        <f t="shared" si="441"/>
        <v>0</v>
      </c>
      <c r="CX208" s="45"/>
      <c r="CY208" s="43">
        <f t="shared" si="442"/>
        <v>0</v>
      </c>
      <c r="CZ208" s="44"/>
      <c r="DA208" s="43">
        <f t="shared" si="443"/>
        <v>0</v>
      </c>
      <c r="DB208" s="44"/>
      <c r="DC208" s="43"/>
      <c r="DD208" s="49">
        <f t="shared" si="401"/>
        <v>5</v>
      </c>
      <c r="DE208" s="49">
        <f t="shared" si="401"/>
        <v>222404</v>
      </c>
    </row>
    <row r="209" spans="1:109" ht="19.5" customHeight="1" x14ac:dyDescent="0.25">
      <c r="A209" s="216" t="s">
        <v>464</v>
      </c>
      <c r="B209" s="217"/>
      <c r="C209" s="218"/>
      <c r="D209" s="219" t="s">
        <v>55</v>
      </c>
      <c r="E209" s="220"/>
      <c r="F209" s="48"/>
      <c r="G209" s="221"/>
      <c r="H209" s="220"/>
      <c r="I209" s="107"/>
      <c r="J209" s="220"/>
      <c r="K209" s="107"/>
      <c r="L209" s="220"/>
      <c r="M209" s="220"/>
      <c r="N209" s="222">
        <f t="shared" ref="N209:BY209" si="444">N12+N13+N27+N29+N31+N40+N42+N44+N46+N49+N51+N54+N64+N68+N71+N75+N78+N80+N85+N115+N122+N133+N136+N138+N140+N144+N146+N148+N150+N155+N162+N169+N178+N180+N184+N189+N196</f>
        <v>892</v>
      </c>
      <c r="O209" s="223">
        <f t="shared" si="444"/>
        <v>39676495.040000007</v>
      </c>
      <c r="P209" s="224">
        <f t="shared" si="444"/>
        <v>200</v>
      </c>
      <c r="Q209" s="223">
        <f t="shared" si="444"/>
        <v>6184913.2799999993</v>
      </c>
      <c r="R209" s="224">
        <f t="shared" si="444"/>
        <v>1300</v>
      </c>
      <c r="S209" s="223">
        <f t="shared" si="444"/>
        <v>67110170.399999991</v>
      </c>
      <c r="T209" s="224">
        <f t="shared" si="444"/>
        <v>747</v>
      </c>
      <c r="U209" s="223">
        <f t="shared" si="444"/>
        <v>54620340.32</v>
      </c>
      <c r="V209" s="224">
        <f t="shared" si="444"/>
        <v>900</v>
      </c>
      <c r="W209" s="223">
        <f t="shared" si="444"/>
        <v>108774105.43999997</v>
      </c>
      <c r="X209" s="224">
        <f t="shared" si="444"/>
        <v>600</v>
      </c>
      <c r="Y209" s="223">
        <f t="shared" si="444"/>
        <v>17489472</v>
      </c>
      <c r="Z209" s="224">
        <f t="shared" si="444"/>
        <v>110</v>
      </c>
      <c r="AA209" s="223">
        <f t="shared" si="444"/>
        <v>812011.2</v>
      </c>
      <c r="AB209" s="224">
        <f t="shared" si="444"/>
        <v>260</v>
      </c>
      <c r="AC209" s="223">
        <f t="shared" si="444"/>
        <v>4952700.4799999995</v>
      </c>
      <c r="AD209" s="224">
        <f t="shared" si="444"/>
        <v>1155</v>
      </c>
      <c r="AE209" s="223">
        <f t="shared" si="444"/>
        <v>19839951.039999999</v>
      </c>
      <c r="AF209" s="223">
        <v>-17.5</v>
      </c>
      <c r="AG209" s="223">
        <v>-703191.626666639</v>
      </c>
      <c r="AH209" s="224">
        <f t="shared" si="444"/>
        <v>589</v>
      </c>
      <c r="AI209" s="225">
        <f t="shared" si="444"/>
        <v>44110719.743999995</v>
      </c>
      <c r="AJ209" s="222">
        <f t="shared" si="444"/>
        <v>416</v>
      </c>
      <c r="AK209" s="220">
        <f t="shared" si="444"/>
        <v>70485297.791999996</v>
      </c>
      <c r="AL209" s="224">
        <f t="shared" si="444"/>
        <v>770</v>
      </c>
      <c r="AM209" s="223">
        <f t="shared" si="444"/>
        <v>15484996.800000001</v>
      </c>
      <c r="AN209" s="224">
        <f t="shared" si="444"/>
        <v>206</v>
      </c>
      <c r="AO209" s="223">
        <f t="shared" si="444"/>
        <v>4237184.2239999995</v>
      </c>
      <c r="AP209" s="224">
        <f t="shared" si="444"/>
        <v>1395</v>
      </c>
      <c r="AQ209" s="223">
        <f t="shared" si="444"/>
        <v>21334505.920000002</v>
      </c>
      <c r="AR209" s="224">
        <f t="shared" si="444"/>
        <v>650</v>
      </c>
      <c r="AS209" s="223">
        <f t="shared" si="444"/>
        <v>10211656</v>
      </c>
      <c r="AT209" s="224">
        <f t="shared" si="444"/>
        <v>230</v>
      </c>
      <c r="AU209" s="223">
        <f t="shared" si="444"/>
        <v>3918095.9999999995</v>
      </c>
      <c r="AV209" s="224">
        <f t="shared" si="444"/>
        <v>0</v>
      </c>
      <c r="AW209" s="220">
        <f t="shared" si="444"/>
        <v>0</v>
      </c>
      <c r="AX209" s="224">
        <f t="shared" si="444"/>
        <v>360</v>
      </c>
      <c r="AY209" s="223">
        <f t="shared" si="444"/>
        <v>9748487.8399999999</v>
      </c>
      <c r="AZ209" s="224">
        <f t="shared" si="444"/>
        <v>50</v>
      </c>
      <c r="BA209" s="223">
        <f t="shared" si="444"/>
        <v>828289.28</v>
      </c>
      <c r="BB209" s="224">
        <f t="shared" si="444"/>
        <v>0</v>
      </c>
      <c r="BC209" s="220">
        <f t="shared" si="444"/>
        <v>0</v>
      </c>
      <c r="BD209" s="224">
        <f t="shared" si="444"/>
        <v>630</v>
      </c>
      <c r="BE209" s="223">
        <f t="shared" si="444"/>
        <v>10751974.687999999</v>
      </c>
      <c r="BF209" s="224">
        <f t="shared" si="444"/>
        <v>691</v>
      </c>
      <c r="BG209" s="223">
        <f t="shared" si="444"/>
        <v>12097641.92</v>
      </c>
      <c r="BH209" s="224">
        <f t="shared" si="444"/>
        <v>20</v>
      </c>
      <c r="BI209" s="223">
        <f t="shared" si="444"/>
        <v>311933.44</v>
      </c>
      <c r="BJ209" s="224">
        <f t="shared" si="444"/>
        <v>0</v>
      </c>
      <c r="BK209" s="220">
        <f t="shared" si="444"/>
        <v>0</v>
      </c>
      <c r="BL209" s="224">
        <f t="shared" si="444"/>
        <v>1335</v>
      </c>
      <c r="BM209" s="223">
        <f t="shared" si="444"/>
        <v>22844203.199999996</v>
      </c>
      <c r="BN209" s="224">
        <f t="shared" si="444"/>
        <v>30</v>
      </c>
      <c r="BO209" s="223">
        <f t="shared" si="444"/>
        <v>4726700.16</v>
      </c>
      <c r="BP209" s="224">
        <f t="shared" si="444"/>
        <v>110</v>
      </c>
      <c r="BQ209" s="223">
        <f t="shared" si="444"/>
        <v>2907340.7999999998</v>
      </c>
      <c r="BR209" s="224">
        <f t="shared" si="444"/>
        <v>1020</v>
      </c>
      <c r="BS209" s="223">
        <f t="shared" si="444"/>
        <v>36005144.447999999</v>
      </c>
      <c r="BT209" s="224">
        <f t="shared" si="444"/>
        <v>360</v>
      </c>
      <c r="BU209" s="223">
        <f t="shared" si="444"/>
        <v>8493523.5839999989</v>
      </c>
      <c r="BV209" s="224">
        <f t="shared" si="444"/>
        <v>210</v>
      </c>
      <c r="BW209" s="223">
        <f t="shared" si="444"/>
        <v>14659698.143999998</v>
      </c>
      <c r="BX209" s="224">
        <f t="shared" si="444"/>
        <v>1405</v>
      </c>
      <c r="BY209" s="223">
        <f t="shared" si="444"/>
        <v>38352113.479679994</v>
      </c>
      <c r="BZ209" s="226">
        <v>-15.833333333333258</v>
      </c>
      <c r="CA209" s="226">
        <v>-10325834.146400016</v>
      </c>
      <c r="CB209" s="224">
        <f t="shared" ref="CB209:DE209" si="445">CB12+CB13+CB27+CB29+CB31+CB40+CB42+CB44+CB46+CB49+CB51+CB54+CB64+CB68+CB71+CB75+CB78+CB80+CB85+CB115+CB122+CB133+CB136+CB138+CB140+CB144+CB146+CB148+CB150+CB155+CB162+CB169+CB178+CB180+CB184+CB189+CB196</f>
        <v>1270</v>
      </c>
      <c r="CC209" s="223">
        <f t="shared" si="445"/>
        <v>23644494.182399999</v>
      </c>
      <c r="CD209" s="224">
        <f t="shared" si="445"/>
        <v>190</v>
      </c>
      <c r="CE209" s="223">
        <f t="shared" si="445"/>
        <v>4415069.568</v>
      </c>
      <c r="CF209" s="224">
        <f t="shared" si="445"/>
        <v>775</v>
      </c>
      <c r="CG209" s="223">
        <f t="shared" si="445"/>
        <v>16162316.352</v>
      </c>
      <c r="CH209" s="224">
        <f t="shared" si="445"/>
        <v>25</v>
      </c>
      <c r="CI209" s="223">
        <f t="shared" si="445"/>
        <v>467900.15999999997</v>
      </c>
      <c r="CJ209" s="223">
        <v>-16.833333333333336</v>
      </c>
      <c r="CK209" s="223">
        <v>-309919.49</v>
      </c>
      <c r="CL209" s="224">
        <f t="shared" si="445"/>
        <v>495</v>
      </c>
      <c r="CM209" s="223">
        <f t="shared" si="445"/>
        <v>10339775.8464</v>
      </c>
      <c r="CN209" s="224">
        <f t="shared" si="445"/>
        <v>250</v>
      </c>
      <c r="CO209" s="223">
        <f t="shared" si="445"/>
        <v>5375763.9935999988</v>
      </c>
      <c r="CP209" s="224">
        <f t="shared" si="445"/>
        <v>200</v>
      </c>
      <c r="CQ209" s="223">
        <f t="shared" si="445"/>
        <v>4040522.3039999995</v>
      </c>
      <c r="CR209" s="224">
        <f t="shared" si="445"/>
        <v>406</v>
      </c>
      <c r="CS209" s="223">
        <f t="shared" si="445"/>
        <v>8399716.4159999993</v>
      </c>
      <c r="CT209" s="224">
        <f t="shared" si="445"/>
        <v>105</v>
      </c>
      <c r="CU209" s="223">
        <f t="shared" si="445"/>
        <v>2282035.392</v>
      </c>
      <c r="CV209" s="224">
        <f t="shared" si="445"/>
        <v>575</v>
      </c>
      <c r="CW209" s="223">
        <f t="shared" si="445"/>
        <v>15956615.500799999</v>
      </c>
      <c r="CX209" s="224">
        <f t="shared" si="445"/>
        <v>340</v>
      </c>
      <c r="CY209" s="223">
        <f t="shared" si="445"/>
        <v>11690634.758400001</v>
      </c>
      <c r="CZ209" s="224">
        <f t="shared" si="445"/>
        <v>5</v>
      </c>
      <c r="DA209" s="223">
        <f t="shared" si="445"/>
        <v>340167.25599999994</v>
      </c>
      <c r="DB209" s="224">
        <f t="shared" si="445"/>
        <v>60</v>
      </c>
      <c r="DC209" s="223">
        <f t="shared" si="445"/>
        <v>3379783.6800000002</v>
      </c>
      <c r="DD209" s="220">
        <f t="shared" si="445"/>
        <v>21337</v>
      </c>
      <c r="DE209" s="223">
        <f t="shared" si="445"/>
        <v>757464462.0732801</v>
      </c>
    </row>
  </sheetData>
  <mergeCells count="155">
    <mergeCell ref="BX1:BY1"/>
    <mergeCell ref="AK2:BY3"/>
    <mergeCell ref="B4:BX4"/>
    <mergeCell ref="A209:C209"/>
    <mergeCell ref="CT9:CU9"/>
    <mergeCell ref="CV9:CW9"/>
    <mergeCell ref="CX9:CY9"/>
    <mergeCell ref="CZ9:DA9"/>
    <mergeCell ref="DB9:DC9"/>
    <mergeCell ref="CF9:CG9"/>
    <mergeCell ref="CH9:CI9"/>
    <mergeCell ref="CL9:CM9"/>
    <mergeCell ref="CN9:CO9"/>
    <mergeCell ref="CP9:CQ9"/>
    <mergeCell ref="CR9:CS9"/>
    <mergeCell ref="BR9:BS9"/>
    <mergeCell ref="BT9:BU9"/>
    <mergeCell ref="BV9:BW9"/>
    <mergeCell ref="BX9:BY9"/>
    <mergeCell ref="CB9:CC9"/>
    <mergeCell ref="CD9:CE9"/>
    <mergeCell ref="BF9:BG9"/>
    <mergeCell ref="BH9:BI9"/>
    <mergeCell ref="BJ9:BK9"/>
    <mergeCell ref="BL9:BM9"/>
    <mergeCell ref="BN9:BO9"/>
    <mergeCell ref="BP9:BQ9"/>
    <mergeCell ref="AT9:AU9"/>
    <mergeCell ref="AV9:AW9"/>
    <mergeCell ref="AX9:AY9"/>
    <mergeCell ref="AZ9:BA9"/>
    <mergeCell ref="BB9:BC9"/>
    <mergeCell ref="BD9:BE9"/>
    <mergeCell ref="AH9:AI9"/>
    <mergeCell ref="AJ9:AK9"/>
    <mergeCell ref="AL9:AM9"/>
    <mergeCell ref="AN9:AO9"/>
    <mergeCell ref="AP9:AQ9"/>
    <mergeCell ref="AR9:AS9"/>
    <mergeCell ref="T9:U9"/>
    <mergeCell ref="V9:W9"/>
    <mergeCell ref="X9:Y9"/>
    <mergeCell ref="Z9:AA9"/>
    <mergeCell ref="AB9:AC9"/>
    <mergeCell ref="AD9:AE9"/>
    <mergeCell ref="CX8:CY8"/>
    <mergeCell ref="CZ8:DA8"/>
    <mergeCell ref="DB8:DC8"/>
    <mergeCell ref="J9:J10"/>
    <mergeCell ref="K9:K10"/>
    <mergeCell ref="L9:L10"/>
    <mergeCell ref="M9:M10"/>
    <mergeCell ref="N9:O9"/>
    <mergeCell ref="P9:Q9"/>
    <mergeCell ref="R9:S9"/>
    <mergeCell ref="CL8:CM8"/>
    <mergeCell ref="CN8:CO8"/>
    <mergeCell ref="CP8:CQ8"/>
    <mergeCell ref="CR8:CS8"/>
    <mergeCell ref="CT8:CU8"/>
    <mergeCell ref="CV8:CW8"/>
    <mergeCell ref="BV8:BW8"/>
    <mergeCell ref="BX8:BY8"/>
    <mergeCell ref="CB8:CC8"/>
    <mergeCell ref="CD8:CE8"/>
    <mergeCell ref="CF8:CG8"/>
    <mergeCell ref="CH8:CI8"/>
    <mergeCell ref="BJ8:BK8"/>
    <mergeCell ref="BL8:BM8"/>
    <mergeCell ref="BN8:BO8"/>
    <mergeCell ref="BP8:BQ8"/>
    <mergeCell ref="BR8:BS8"/>
    <mergeCell ref="BT8:BU8"/>
    <mergeCell ref="AX8:AY8"/>
    <mergeCell ref="AZ8:BA8"/>
    <mergeCell ref="BB8:BC8"/>
    <mergeCell ref="BD8:BE8"/>
    <mergeCell ref="BF8:BG8"/>
    <mergeCell ref="BH8:BI8"/>
    <mergeCell ref="AL8:AM8"/>
    <mergeCell ref="AN8:AO8"/>
    <mergeCell ref="AP8:AQ8"/>
    <mergeCell ref="AR8:AS8"/>
    <mergeCell ref="AT8:AU8"/>
    <mergeCell ref="AV8:AW8"/>
    <mergeCell ref="X8:Y8"/>
    <mergeCell ref="Z8:AA8"/>
    <mergeCell ref="AB8:AC8"/>
    <mergeCell ref="AD8:AE8"/>
    <mergeCell ref="AH8:AI8"/>
    <mergeCell ref="AJ8:AK8"/>
    <mergeCell ref="CX7:CY7"/>
    <mergeCell ref="CZ7:DA7"/>
    <mergeCell ref="DB7:DC7"/>
    <mergeCell ref="DD7:DE7"/>
    <mergeCell ref="J8:M8"/>
    <mergeCell ref="N8:O8"/>
    <mergeCell ref="P8:Q8"/>
    <mergeCell ref="R8:S8"/>
    <mergeCell ref="T8:U8"/>
    <mergeCell ref="V8:W8"/>
    <mergeCell ref="CL7:CM7"/>
    <mergeCell ref="CN7:CO7"/>
    <mergeCell ref="CP7:CQ7"/>
    <mergeCell ref="CR7:CS7"/>
    <mergeCell ref="CT7:CU7"/>
    <mergeCell ref="CV7:CW7"/>
    <mergeCell ref="BZ7:CA7"/>
    <mergeCell ref="CB7:CC7"/>
    <mergeCell ref="CD7:CE7"/>
    <mergeCell ref="CF7:CG7"/>
    <mergeCell ref="CH7:CI7"/>
    <mergeCell ref="CJ7:CK7"/>
    <mergeCell ref="BN7:BO7"/>
    <mergeCell ref="BP7:BQ7"/>
    <mergeCell ref="BR7:BS7"/>
    <mergeCell ref="BT7:BU7"/>
    <mergeCell ref="BV7:BW7"/>
    <mergeCell ref="BX7:BY7"/>
    <mergeCell ref="BB7:BC7"/>
    <mergeCell ref="BD7:BE7"/>
    <mergeCell ref="BF7:BG7"/>
    <mergeCell ref="BH7:BI7"/>
    <mergeCell ref="BJ7:BK7"/>
    <mergeCell ref="BL7:BM7"/>
    <mergeCell ref="AP7:AQ7"/>
    <mergeCell ref="AR7:AS7"/>
    <mergeCell ref="AT7:AU7"/>
    <mergeCell ref="AV7:AW7"/>
    <mergeCell ref="AX7:AY7"/>
    <mergeCell ref="AZ7:BA7"/>
    <mergeCell ref="AD7:AE7"/>
    <mergeCell ref="AF7:AG7"/>
    <mergeCell ref="AH7:AI7"/>
    <mergeCell ref="AJ7:AK7"/>
    <mergeCell ref="AL7:AM7"/>
    <mergeCell ref="AN7:AO7"/>
    <mergeCell ref="X7:Y7"/>
    <mergeCell ref="Z7:AA7"/>
    <mergeCell ref="AB7:AC7"/>
    <mergeCell ref="G7:G10"/>
    <mergeCell ref="H7:H10"/>
    <mergeCell ref="I7:I10"/>
    <mergeCell ref="J7:M7"/>
    <mergeCell ref="N7:O7"/>
    <mergeCell ref="P7:Q7"/>
    <mergeCell ref="A7:A10"/>
    <mergeCell ref="B7:B10"/>
    <mergeCell ref="C7:C10"/>
    <mergeCell ref="D7:D10"/>
    <mergeCell ref="E7:E10"/>
    <mergeCell ref="F7:F10"/>
    <mergeCell ref="R7:S7"/>
    <mergeCell ref="T7:U7"/>
    <mergeCell ref="V7:W7"/>
  </mergeCells>
  <pageMargins left="0.19685039370078741" right="0" top="0.19685039370078741" bottom="0.19685039370078741" header="0.11811023622047245" footer="0.11811023622047245"/>
  <pageSetup paperSize="9" scale="75" orientation="landscape" r:id="rId1"/>
  <headerFooter differentFirst="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СДП 1</vt:lpstr>
      <vt:lpstr>'СДП 1'!Заголовки_для_печати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Солод Ольга Геннадьевна</cp:lastModifiedBy>
  <dcterms:created xsi:type="dcterms:W3CDTF">2019-12-06T00:21:44Z</dcterms:created>
  <dcterms:modified xsi:type="dcterms:W3CDTF">2019-12-11T05:06:49Z</dcterms:modified>
</cp:coreProperties>
</file>